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9"/>
  </bookViews>
  <sheets>
    <sheet name="1970-1983" sheetId="1" r:id="rId1"/>
    <sheet name="1984-1990" sheetId="2" r:id="rId2"/>
    <sheet name="1991-1995" sheetId="3" r:id="rId3"/>
    <sheet name="1996-2000" sheetId="4" r:id="rId4"/>
    <sheet name="2001-2002" sheetId="5" r:id="rId5"/>
    <sheet name="2003-2009" sheetId="6" r:id="rId6"/>
    <sheet name="2010-2015" sheetId="7" r:id="rId7"/>
    <sheet name="2016-2021" sheetId="8" r:id="rId8"/>
    <sheet name="2022-2024" sheetId="9" r:id="rId9"/>
    <sheet name="2024" sheetId="10" r:id="rId10"/>
  </sheets>
  <definedNames>
    <definedName name="_xlnm.Print_Area" localSheetId="1">'1984-1990'!$A$1:$O$36</definedName>
    <definedName name="_xlnm.Print_Area" localSheetId="2">'1991-1995'!$A$1:$P$43</definedName>
    <definedName name="_xlnm.Print_Area" localSheetId="5">'2003-2009'!$A$1:$Q$36</definedName>
    <definedName name="_xlnm.Print_Area" localSheetId="6">'2010-2015'!$A$1:$O$51</definedName>
    <definedName name="_xlnm.Print_Area" localSheetId="7">'2016-2021'!$A$1:$M$52</definedName>
    <definedName name="_xlnm.Print_Area" localSheetId="8">'2022-2024'!$A$1:$F$52</definedName>
  </definedNames>
  <calcPr fullCalcOnLoad="1"/>
</workbook>
</file>

<file path=xl/sharedStrings.xml><?xml version="1.0" encoding="utf-8"?>
<sst xmlns="http://schemas.openxmlformats.org/spreadsheetml/2006/main" count="1146" uniqueCount="427">
  <si>
    <t>AYLIK KATSAYI</t>
  </si>
  <si>
    <t>YAN ÖDEME KATSAYISI</t>
  </si>
  <si>
    <t>ÇOCUK YARDIMI (TL)(1)</t>
  </si>
  <si>
    <t>100-400 (2)</t>
  </si>
  <si>
    <t>100-400</t>
  </si>
  <si>
    <t>100-600</t>
  </si>
  <si>
    <t>120-720</t>
  </si>
  <si>
    <t>AİLE YARDIMI (TL)</t>
  </si>
  <si>
    <t xml:space="preserve">                 1-4 Dereceler</t>
  </si>
  <si>
    <t>750  (3)</t>
  </si>
  <si>
    <t>YAKACAK YARDIMI</t>
  </si>
  <si>
    <t xml:space="preserve">                 5-15 Dereceler</t>
  </si>
  <si>
    <t xml:space="preserve">                 Memur Payı</t>
  </si>
  <si>
    <t>EMEKLİ KESENEĞİ (%)</t>
  </si>
  <si>
    <t xml:space="preserve">                 Kurum Payı</t>
  </si>
  <si>
    <t>OYAK KESENEĞİ (%)</t>
  </si>
  <si>
    <t xml:space="preserve">                 İşçi Payı</t>
  </si>
  <si>
    <t>SSK KESENEĞİ (%)</t>
  </si>
  <si>
    <t>12-17</t>
  </si>
  <si>
    <t>13-18</t>
  </si>
  <si>
    <t>16-21</t>
  </si>
  <si>
    <t>19.5-25</t>
  </si>
  <si>
    <t>MEYAK KESENEĞİ (%)</t>
  </si>
  <si>
    <t>5  (4)</t>
  </si>
  <si>
    <t>GENEL İND. TUTARI AYLIK (TL)</t>
  </si>
  <si>
    <t>ÖZEL İNDİRİM TUTARI AYLIK (TL)</t>
  </si>
  <si>
    <t>GELİR VERGİSİ ORANI (%)</t>
  </si>
  <si>
    <t>10-68</t>
  </si>
  <si>
    <t>40  (5)</t>
  </si>
  <si>
    <t>39  (5)</t>
  </si>
  <si>
    <t>36  (5)</t>
  </si>
  <si>
    <t>MALİ DENGE VERGİSİ (%)</t>
  </si>
  <si>
    <t>AYLIK ASGARİ ÜCRET (TL)(BRÜT)</t>
  </si>
  <si>
    <t>KIDEM TAZM. TAVANI (TL)-(6)</t>
  </si>
  <si>
    <t>1) 1 Çocuk İçin</t>
  </si>
  <si>
    <t>2) 1.10.1978'e kadar beher çocuk için 50 liradır.</t>
  </si>
  <si>
    <t>3) Yakacak yardımı 27.10.1977 tarih ve 7/13985 sayılı BKK ile 1 Kasım 1977'den itibaren başlamıştır.</t>
  </si>
  <si>
    <t>4) 1 Mart 1982 tarihinen itibaren yürürlükten kaldırılmıştır.</t>
  </si>
  <si>
    <t>5) 1 Milyona kadar.</t>
  </si>
  <si>
    <t>6) Her bir yıl için.</t>
  </si>
  <si>
    <t>1.Yarı</t>
  </si>
  <si>
    <t>2.Yarı</t>
  </si>
  <si>
    <t>TABAN AYLIK KATSAYISI</t>
  </si>
  <si>
    <t>YAKACAK YARDIMI (TL)</t>
  </si>
  <si>
    <t>TABAN AYLIK GÖSTERGESİ</t>
  </si>
  <si>
    <t>KIDEM AYLIK GÖSTERGESİ (2)</t>
  </si>
  <si>
    <t>50-200</t>
  </si>
  <si>
    <t>KONUT EDİNDİRME YARD.(TL)</t>
  </si>
  <si>
    <t>TASARRUF TEŞVİK KESİNTİSİ</t>
  </si>
  <si>
    <t>% 2+3</t>
  </si>
  <si>
    <t>% 3+4.5</t>
  </si>
  <si>
    <t>% 4+6</t>
  </si>
  <si>
    <t>150-900</t>
  </si>
  <si>
    <t>TAZMİNAT YANSIMA ORANI</t>
  </si>
  <si>
    <t>%</t>
  </si>
  <si>
    <t>ÜCRETLİLERE VERGİ İADESİ</t>
  </si>
  <si>
    <t>0-30</t>
  </si>
  <si>
    <t>0-50     15</t>
  </si>
  <si>
    <t>0-25     20</t>
  </si>
  <si>
    <t>30-100</t>
  </si>
  <si>
    <t>50-100   5</t>
  </si>
  <si>
    <t>25-50   15</t>
  </si>
  <si>
    <t>30-60</t>
  </si>
  <si>
    <t>100+</t>
  </si>
  <si>
    <t>100+      2</t>
  </si>
  <si>
    <t>50-100 10</t>
  </si>
  <si>
    <t>60-100</t>
  </si>
  <si>
    <t>100+     5</t>
  </si>
  <si>
    <t>EMEKLİ KES.(%)/ Memur Payı</t>
  </si>
  <si>
    <t>EMEKLİ KES.(%)/ Kurum Payı</t>
  </si>
  <si>
    <t>SSK KES.(%)/ İşçi Payı</t>
  </si>
  <si>
    <t>SSK KES.(%)/ Kurum Payı</t>
  </si>
  <si>
    <t xml:space="preserve">   -Genel Olarak</t>
  </si>
  <si>
    <t xml:space="preserve">   -Kalkınmada Öncelikli Yöre/En Az</t>
  </si>
  <si>
    <t xml:space="preserve">   -Kalkınmada Öncelikli Yöre/En Çok</t>
  </si>
  <si>
    <t>-Genel Olarak</t>
  </si>
  <si>
    <t>(1 milyona kadar)</t>
  </si>
  <si>
    <t>(3 milyona kadar)</t>
  </si>
  <si>
    <t>(5 milyona kadar)</t>
  </si>
  <si>
    <t>(6 milyona kadar)</t>
  </si>
  <si>
    <t>(8 milyona kadar)</t>
  </si>
  <si>
    <t>-1.Kal. Önc. Yöre</t>
  </si>
  <si>
    <t>-2.Kal. Önc. Yöre</t>
  </si>
  <si>
    <t>601.600(3)</t>
  </si>
  <si>
    <t>1.049.250(5)</t>
  </si>
  <si>
    <t>(Her Yıl İçin)</t>
  </si>
  <si>
    <t>614.400(4)</t>
  </si>
  <si>
    <t>1.192.750(6)</t>
  </si>
  <si>
    <t>2.Y.Tem.</t>
  </si>
  <si>
    <t>2.Y.Ek.</t>
  </si>
  <si>
    <t>1.Y.Oc.</t>
  </si>
  <si>
    <t>1.Y.Nis.</t>
  </si>
  <si>
    <t>2.Y.Kas.</t>
  </si>
  <si>
    <t>15-375</t>
  </si>
  <si>
    <t>20-500</t>
  </si>
  <si>
    <t>0.04</t>
  </si>
  <si>
    <t>0.07</t>
  </si>
  <si>
    <t>0.10</t>
  </si>
  <si>
    <t>0.11</t>
  </si>
  <si>
    <t>0.26</t>
  </si>
  <si>
    <t>0-60</t>
  </si>
  <si>
    <t>0-60      10</t>
  </si>
  <si>
    <t>60-120</t>
  </si>
  <si>
    <t>60-120    20</t>
  </si>
  <si>
    <t>120-200</t>
  </si>
  <si>
    <t>120-200   12</t>
  </si>
  <si>
    <t>200+</t>
  </si>
  <si>
    <t>200+        5</t>
  </si>
  <si>
    <t>(12 milyona kadar)</t>
  </si>
  <si>
    <t>(20 milyona kadar)</t>
  </si>
  <si>
    <t>(32 milyona kadar)</t>
  </si>
  <si>
    <t>(75 milyona kadar)</t>
  </si>
  <si>
    <t>(150 milyona kadar)</t>
  </si>
  <si>
    <t>(48 milyona kadar)</t>
  </si>
  <si>
    <t>(80 milyona kadar)</t>
  </si>
  <si>
    <t>(128 milyona kadar)</t>
  </si>
  <si>
    <t>5.917.293(13)</t>
  </si>
  <si>
    <t>2.Y.Temm.</t>
  </si>
  <si>
    <t>2.Y.Ağ.-Ey.</t>
  </si>
  <si>
    <t>%2+3</t>
  </si>
  <si>
    <t>0.26-100(3)</t>
  </si>
  <si>
    <t>0.26-1.00</t>
  </si>
  <si>
    <t>0.35-1.60(4)</t>
  </si>
  <si>
    <t>0.35-1.60</t>
  </si>
  <si>
    <t>0.35-1.6</t>
  </si>
  <si>
    <t xml:space="preserve">   -Batman,Bingöl,Bitlis,Diyarbakır,</t>
  </si>
  <si>
    <t>Hakkari,Mardin,Adıyaman,Elazığ,</t>
  </si>
  <si>
    <t>Muş,Siirt,Şırnak, Tunceli ve Van İlleri</t>
  </si>
  <si>
    <t>-</t>
  </si>
  <si>
    <t>6.300.000(6)</t>
  </si>
  <si>
    <t>(300 milyona kadar)</t>
  </si>
  <si>
    <t>(500 milyona kadar)</t>
  </si>
  <si>
    <t>35.437.500 (5)</t>
  </si>
  <si>
    <t>KIDEM TAZMİNATI TAVANI (TL)</t>
  </si>
  <si>
    <t>0.37-1.69</t>
  </si>
  <si>
    <t>(750 mily.</t>
  </si>
  <si>
    <t>kadar)</t>
  </si>
  <si>
    <t>(1 milyara kadar)</t>
  </si>
  <si>
    <t>2.Y.Ar.</t>
  </si>
  <si>
    <t>0.4-2.40(7)</t>
  </si>
  <si>
    <t>47.839.500(8)</t>
  </si>
  <si>
    <t>0.4-2.40</t>
  </si>
  <si>
    <t>(2 milyara kadar)</t>
  </si>
  <si>
    <t>78.075.000(9)</t>
  </si>
  <si>
    <t>93.600.000(10)</t>
  </si>
  <si>
    <t>109.800.000(11)</t>
  </si>
  <si>
    <t>Ocak</t>
  </si>
  <si>
    <t>Haziran</t>
  </si>
  <si>
    <t>Temmuz</t>
  </si>
  <si>
    <t>(2.5 milyara kadar)</t>
  </si>
  <si>
    <t>Aralık</t>
  </si>
  <si>
    <t>0.4-2.4</t>
  </si>
  <si>
    <t>(2.8 milyara kadar)</t>
  </si>
  <si>
    <t>Nisan</t>
  </si>
  <si>
    <t>Mayıs</t>
  </si>
  <si>
    <t>Ağustos</t>
  </si>
  <si>
    <t>Eylül</t>
  </si>
  <si>
    <t>Ekim</t>
  </si>
  <si>
    <t>Kasım</t>
  </si>
  <si>
    <t>3.8 mil. Kadar</t>
  </si>
  <si>
    <t>5 milyara Kadar</t>
  </si>
  <si>
    <t>16 (1)</t>
  </si>
  <si>
    <t xml:space="preserve">(1) 15 Nisan tarihinden geçerli olmak üzere 3/4/2003 tarihli ve 4839 sayılı Kanun ile %15 oranı %16'ya çıkarılmıştır. </t>
  </si>
  <si>
    <t>... Milyara kadar</t>
  </si>
  <si>
    <t>KAMU GÖREVLİLERİNİN AYLIKLARININ HESAPLANMASINDA KULLANILAN BAZI VERİLER</t>
  </si>
  <si>
    <t>6 Milyara kadar</t>
  </si>
  <si>
    <t>BRÜT ASGARİ ÜCRET (TL)</t>
  </si>
  <si>
    <t>NET  ASGARİ ÜCRET (TL)</t>
  </si>
  <si>
    <t>KIDEM AYLIK GÖSTERGESİ</t>
  </si>
  <si>
    <t>BRÜT ASGARİ ÜCRET</t>
  </si>
  <si>
    <t>NET  ASGARİ ÜCRET</t>
  </si>
  <si>
    <t>KIDEM TAZMİNAT TAVANI</t>
  </si>
  <si>
    <t>6.600 YTL'ye kadar</t>
  </si>
  <si>
    <t>(1) 1 Çocuk İçin. (2) Hizmet yıllarına göre. (3) 1.1.1989-15.4.1989 tarihleri arasında geçerlidir. (4) 15.4.1989-30.6.1989 tarihleri arasında geçerlidir.</t>
  </si>
  <si>
    <t>1) 1970-1983 YILLARINA İLİŞKİN VERİLER</t>
  </si>
  <si>
    <t>2) 1984-1990 YILLARINA İLİŞKİN VERİLER</t>
  </si>
  <si>
    <t>3) 1991-1995 YILLARINA İLİŞKİN VERİLER</t>
  </si>
  <si>
    <t>5) 2001-2002 YILLARINA İLİŞKİN VERİLER</t>
  </si>
  <si>
    <t>4) 1996-2000 YILLARINA İLİŞKİN VERİLER</t>
  </si>
  <si>
    <t>(2) 15 Ocak 2005 tarihinden itibaren (0-6) yaş grubunda yer alan çocuklar için 250 gösterge rakamı 500 olarak uygulanmaktadır.</t>
  </si>
  <si>
    <t>7.000 YTL'ye kadar</t>
  </si>
  <si>
    <t>ÇOCUK YARDIMI (TL) (1)</t>
  </si>
  <si>
    <t>AYLIK ASGARİ ÜCRET (TL) (BRÜT)</t>
  </si>
  <si>
    <t>2.Y.Temmuz</t>
  </si>
  <si>
    <t>2.Y.Ekim</t>
  </si>
  <si>
    <t xml:space="preserve">KIDEM AYLIK GÖSTERGESİ </t>
  </si>
  <si>
    <t>TAZMİNAT YANSIMA ORANI (2)</t>
  </si>
  <si>
    <t>0.04(3)</t>
  </si>
  <si>
    <t>(1) 1 Çocuk İçin. (2) Zam,tazminat ve benzeri ödemelere karşılık olmak üzere en yüksek devlet memuru aylık ve ek göstergesinden belirtilen orana tekabül eden miktar emekli keseneği hesabında dikkate alınmaktadır.</t>
  </si>
  <si>
    <t>0.07(4)</t>
  </si>
  <si>
    <t>0.10(5)</t>
  </si>
  <si>
    <t>0.11(6)</t>
  </si>
  <si>
    <t>0.26(7)</t>
  </si>
  <si>
    <t>AYLIK ASGARİ ÜCRET (BRÜT TL)</t>
  </si>
  <si>
    <t xml:space="preserve"> (3) 15.1.1992 tarihinden geçerli olup, 476 sayılı KHK ile düzenlenmiştir. (4) 15.7.1993 tarihinden geçerli olup, 486 sayılı KHK ile düzenlenmiştir. (5) 1.1.94 tarihinden geçerli, 93/4961sayılı BKK ile düzenlenmiştir.</t>
  </si>
  <si>
    <t xml:space="preserve"> (6) 1.1.95 tarihinden geçerli, 94/6302 sayılı BKK ile düzenlenmiştir. (7) 15.4.95 tarihinden geçerli, 547 sayılı KHK ile düzenlenmiştir. (8) 1.5.1994 tarihinden itibaren çalışanlarda vergi iadesi kaldırılmıştır. </t>
  </si>
  <si>
    <t>1.449.000(9)</t>
  </si>
  <si>
    <t>2.497.500(10)</t>
  </si>
  <si>
    <t>4.173.750(11)</t>
  </si>
  <si>
    <t>8.460.000(12)</t>
  </si>
  <si>
    <t xml:space="preserve">(9) 1.8.1992 tarihinden geçerlidir. (10) 1.8.1993 tarihinden itibaren geçerlidir. (11) 1.9.1994 tarihinden itibaren geçerlidir. (12) 1.9.1995 tarihinden itibaren geçerlidir. (13) 1.7.1992-31.12.1992 tarihleri arasında geçerlidir. </t>
  </si>
  <si>
    <t>KIDEM TAZM.TAVANI (TL)</t>
  </si>
  <si>
    <t>41.400 (7)</t>
  </si>
  <si>
    <t>(5) 1.7.1989-15.7.1989 tarihleri arasında geçerlidir. (6) 15.7.1989 tarihinden geçerlidir. (7) 1/10/1985 tarihinden uygulanan rakamdır.</t>
  </si>
  <si>
    <t>8.687.965(14)</t>
  </si>
  <si>
    <t>8.878.345(15)</t>
  </si>
  <si>
    <t>9.996.580(16)</t>
  </si>
  <si>
    <t>3.323.500 (17)</t>
  </si>
  <si>
    <t>4.523.225(18)</t>
  </si>
  <si>
    <t xml:space="preserve"> (14) 1.7.-14.7.1993 tarihleri arasında geçerlidir. (15) 15.7.1993-30.9.1993 tarihleri arasında geçerlidir. (16) 1.10.1993-31.12.1993 tarihleri arasında geçerlidir. </t>
  </si>
  <si>
    <t xml:space="preserve">(17) 1.7.1991-14.7.1991 tarihleri arasında geçerlidir. (18) 1.1.1992-14.1.1992 tarihleri arasında geçerlidir. </t>
  </si>
  <si>
    <t xml:space="preserve">(4) 15.4.1997 tarihinden itibaren geçerli olup,oranlar 570 sayılı KHK ile ek göstergeye göre belirlenmiştir. (5) 1.8.1997-31.7.1988 tarihleri arasında geçerlidir. </t>
  </si>
  <si>
    <t>(1) 1 Çocuk İçin. (2) Hizmet yıllarına göre. (3) 1.1.1996 tarihinden itibaren geçerli olup,oranlar 562 sayılı KHK ile ek göstergeye göre belirlenmiştir.</t>
  </si>
  <si>
    <t xml:space="preserve">(7) 1.12.1998 tarihinden itibaren geçerli olup, ek göstergeye bağlıdır. (8) 1.8.1998 tarihinden itibaren geçerlidir. </t>
  </si>
  <si>
    <t>(6) Batman, Bingöl, Bitlis, Diyarbakır, Hakkari, Mardin, Muş, Siirt, Şırnak, Tunceli, Van, Adıyaman ve Elazığ illerinde uygulanacak olup, 1.10.1997 tarihinden itibaren geçerlidir.</t>
  </si>
  <si>
    <t>(9) 1.1.1999 tarihinden itibaren geçerlidir. (10) 1.7.1999 tarihinden itibaren geçerldir. (11) 1.1.2000-30.6.2000 tarihleri arasında geçerlidir.</t>
  </si>
  <si>
    <t>(1) 1 Çocuk içindir.</t>
  </si>
  <si>
    <t xml:space="preserve"> OCAK</t>
  </si>
  <si>
    <t>AYLIK KATSAYISI</t>
  </si>
  <si>
    <t>TABAN AYLIĞI GÖSTERGESİ</t>
  </si>
  <si>
    <t>KIDEM AYLIĞI GÖSTERGESİ  (1)</t>
  </si>
  <si>
    <t>AİLE YARDIMI  (ÇOCUK) (TL) (2) (3)</t>
  </si>
  <si>
    <t>TAZMİNATLARIN EMEKLİ KESENEĞİNE YANSIMA ORANI (4)</t>
  </si>
  <si>
    <t>SOSYAL GÜVENLİK PRİM ORANLARI (%)</t>
  </si>
  <si>
    <t xml:space="preserve">   1- 5510 sayılı Kanuna göre 4/c kapsamında olanlar</t>
  </si>
  <si>
    <t xml:space="preserve">     a) Prim kesintileri 5434 sayılı Kanuna göre yapılanlar</t>
  </si>
  <si>
    <t xml:space="preserve">        - Sigortalı payı</t>
  </si>
  <si>
    <t xml:space="preserve">        - İşveren Payı (5)</t>
  </si>
  <si>
    <t>32</t>
  </si>
  <si>
    <t xml:space="preserve">     b) Prim kesintileri 5510 sayılı Kanuna göre yapılanlar</t>
  </si>
  <si>
    <t>14</t>
  </si>
  <si>
    <t xml:space="preserve">        - İşveren Payı</t>
  </si>
  <si>
    <t>18,5</t>
  </si>
  <si>
    <t xml:space="preserve">   2- 5510 sayılı Kanuna göre 4/a kapsamında olanlar</t>
  </si>
  <si>
    <t xml:space="preserve">      - Sigortalı payı</t>
  </si>
  <si>
    <t>19,5-25</t>
  </si>
  <si>
    <t>10</t>
  </si>
  <si>
    <t>İŞSİZLİK SİGORTASI PRİMİ (%)</t>
  </si>
  <si>
    <t xml:space="preserve">      İşçi Payı</t>
  </si>
  <si>
    <t xml:space="preserve">      Kurum Payı</t>
  </si>
  <si>
    <t xml:space="preserve">      Devlet  Payı</t>
  </si>
  <si>
    <t>8.800 YTL'ye kadar              %15</t>
  </si>
  <si>
    <t>8.800 - 22.000 YTL arası      %20</t>
  </si>
  <si>
    <t>22.000 - 50.000 YTL arası    %27</t>
  </si>
  <si>
    <t>50.000 YTL ve fazlası için   %35</t>
  </si>
  <si>
    <t>KIDEM TAZMİNATI TAVANI (TL) (Her yıl için) (6)</t>
  </si>
  <si>
    <t>(1) Hizmet yıllarına göre.</t>
  </si>
  <si>
    <t>(2) 1 çocuk için.</t>
  </si>
  <si>
    <t>(3) Aile yardımı ödeneğinde çocuklar için uygulanan 250 gösterge rakamı, 15/1/2005 tarihinden itibaren 0-6 yaş grubu çocuklar için %100 artırımlı uygulanmaktadır.</t>
  </si>
  <si>
    <t>(6) Kıdem tazminatı tavanı, en yüksek Devlet memuruna bir hizmet yılı için ödenecek emekli ikramiyesi tutarıdır.</t>
  </si>
  <si>
    <t>TEMMUZ</t>
  </si>
  <si>
    <t>(5) 5510 sayılı Kanunun yürürlüğe girdiği tarihten önce iştirakçi olup ve bu Kanun uyarınca da 4/c kapsamında olan personel için, sağlık hizmetlerinin sağlanmasına ilişkin görevlerin SGK tarafından devralındığı tarihten itibaren, kurumlarınca ayrıca %12 oranında genel sağlık sigortası primi ödenmesi gerekmektedir.</t>
  </si>
  <si>
    <t>0.4-2.5</t>
  </si>
  <si>
    <t>Temmuz-1</t>
  </si>
  <si>
    <t>Temmuz-2</t>
  </si>
  <si>
    <t>KIDEM AYLIK KATSAYISI</t>
  </si>
  <si>
    <t>ÇOCUK YARDIMI (2)</t>
  </si>
  <si>
    <t>7.500 YTL'ye kadar                %15</t>
  </si>
  <si>
    <t>7.800 YTL'ye kadar                %15</t>
  </si>
  <si>
    <t>8.700 YTL'ye kadar                %15</t>
  </si>
  <si>
    <t>7.000 - 18.000 YTL arası</t>
  </si>
  <si>
    <t>7.500 - 19.000 YTL arası        %20</t>
  </si>
  <si>
    <t>7.800 - 19.800 YTL arası        %20</t>
  </si>
  <si>
    <t>8.700 - 22.000 YTL arası        %20</t>
  </si>
  <si>
    <t>18.000 - 40.000 YTL arası</t>
  </si>
  <si>
    <t>19.000 - 43.000 YTL arası      %27</t>
  </si>
  <si>
    <t>19.800 - 44.700 YTL arası      %27</t>
  </si>
  <si>
    <t>22.000 - 50.000 YTL arası      %27</t>
  </si>
  <si>
    <t>40.000 YTL ve daha fazlası için</t>
  </si>
  <si>
    <t>43.000 YTL ve fazlası için       %35</t>
  </si>
  <si>
    <t>44.700 YTL ve fazlası için       %35</t>
  </si>
  <si>
    <t>50.000 YTL ve fazlası için       %35</t>
  </si>
  <si>
    <t>SÖZLEŞMELİ PERSONEL ÜCRET TAVANLARI</t>
  </si>
  <si>
    <t>(3) 21/3/2006 tarihli ve 5473 Sayılı Kanun ile çalışmayan eş için ödenen aile yardımı gösterge rakamı 1.500 olarak değiştirilmiştir.</t>
  </si>
  <si>
    <t>GELİR VERGİSİ ORANI (%) (7)</t>
  </si>
  <si>
    <t>9.400 TL'ye kadar              %15</t>
  </si>
  <si>
    <t>9.400 - 23.000 TL arası      %20</t>
  </si>
  <si>
    <t>AİLE YARDIMI (EŞ) (TL) (8)</t>
  </si>
  <si>
    <t>80.000 TL ve fazlası için   %35</t>
  </si>
  <si>
    <t>10.000 TL'ye kadar              %15</t>
  </si>
  <si>
    <t>10.000 - 25.000 TL arası      %20</t>
  </si>
  <si>
    <t>25.000 - 88.000 TL arası    %27</t>
  </si>
  <si>
    <t>23.000 - 80.000 TL arası    %27</t>
  </si>
  <si>
    <t>16</t>
  </si>
  <si>
    <t>OCAK- 2</t>
  </si>
  <si>
    <t xml:space="preserve"> OCAK-1</t>
  </si>
  <si>
    <t>10.700 TL'ye kadar              %15</t>
  </si>
  <si>
    <t>10.700 - 26.000 TL arası      %20</t>
  </si>
  <si>
    <t>26.000 - 94.000 TL arası    %27</t>
  </si>
  <si>
    <t>94.000 TL ve fazlası için   %35</t>
  </si>
  <si>
    <t>(8) 1.1.2011 tarihinden itibaren 1500 gösterge rakamı 1823'e, 1.7.2011 tarihinden itibaren 1823 gösterge rakamı 2134'e yükseltilmiştir.</t>
  </si>
  <si>
    <t>11.000 TL'ye kadar              %15</t>
  </si>
  <si>
    <t>11.000 - 27.000 TL arası      %20</t>
  </si>
  <si>
    <t>27.000 - 97.000 TL arası    %27</t>
  </si>
  <si>
    <t>97.000 TL ve fazlası için   %35</t>
  </si>
  <si>
    <t>20,5</t>
  </si>
  <si>
    <t xml:space="preserve">      - İşveren Payı (10)</t>
  </si>
  <si>
    <t>(10) 10.1.2013 tarihli ve 6385 sayılı Kanun ile 1.9.2013 tarihinden itibaren, 5510 sayılı Kanunun 81 inci maddesinin (c) fıkrası uyarınca %1 ila %6,5 arasındaki kısa vadeli sigorta kolları oranları %2 olarak sabitlenmiştir.</t>
  </si>
  <si>
    <t>12.000 TL'ye kadar              %15</t>
  </si>
  <si>
    <t>12.000 - 29.000 TL arası      %20</t>
  </si>
  <si>
    <t>29.000 - 106.000 TL arası    %27</t>
  </si>
  <si>
    <t>106.000 TL ve fazlası için   %35</t>
  </si>
  <si>
    <t>(7) Ücret gelirleri için vergi dilimi tutarları 1.1.2010 tarihinden itibaren 76.250 TL ye, 1.1.2011 tarihinden itibaren 80.000 TL ye, 1.1.2012 tarihinden itibaren 88.000 TL ye, 1.1.2013 tarihinden  itibaren 94.000 TL'ye, 1.1.2014 tarihinden  itibaren 97.000 TL'ye, 1.1.2015 tarihinden itibaren de 106.000 TL'ye yükseltilmiştir. Diğer gelirler için herhangi bir değişiklik olmamıştır.</t>
  </si>
  <si>
    <t>6) 2003-2009 YILLARINA İLİŞKİN VERİLER</t>
  </si>
  <si>
    <t>(11) 27/3/2015 tarihli ve 6637 sayılı Kanun ile 15/5/2015 tarihinden itibaren, Türk vatandaşlarına canlı doğan birinci çocuğu için 300 TL, ikinci çocuğu için 400 TL, üçüncü ve sonraki çocukları için 600 TL doğum yardımı yapılmaktadır.</t>
  </si>
  <si>
    <t>DOĞUM YARDIMI ÖDENEĞİ (11)</t>
  </si>
  <si>
    <t>300 - 400 - 600</t>
  </si>
  <si>
    <t>12.600 TL'ye kadar              %15</t>
  </si>
  <si>
    <t>12.600 - 30.000 TL arası      %20</t>
  </si>
  <si>
    <t>30.000 - 110.000 TL arası    %27</t>
  </si>
  <si>
    <t>110.000 TL ve fazlası için   %35</t>
  </si>
  <si>
    <t>EYLÜL</t>
  </si>
  <si>
    <t>0.55-2.55</t>
  </si>
  <si>
    <t>(4)  Prim kesintileri 5434 sayılı Kanuna göre yapılanlar için zam, tazminat ve benzeri ödemelerine karşılık olmak üzere 657 sayılı Kanuna tabi en yüksek Devlet memuru aylığı (ek gösterge dahil) brüt tutarının belirtilen orana tekabül eden miktarı prim kesintisi hesabında dikkate alınmaktadır. Buna göre anılan oranlar ek göstergesi 8400 ve daha yüksek olanlarda  %240, 7600 (dahil)-8400 (hariç) arasında olanlarda %200, 6400 (dahil)-7600 (hariç) arasında olanlarda %180, 4800 (dahil)-6400 (hariç) arasında olanlarda %150, 3600 (dahil)-4800 (hariç) arasında olanlarda %130, 2200 (dahil)-3600 (hariç) arasında olanlarda %70 ve diğerlerinde ise %40 iken 22/8/2015 tarihli ve 2015/8057 sayılı Bakanlar Kurulu Kararıyla 1/9/2015 tarihinden geçerli olmak üzere söz konusu oranlar sırasıyla %255, %215, %195, %165, %145, %85 ve %55'e yükseltilmiştir.</t>
  </si>
  <si>
    <t>13.000 TL'ye kadar              %15</t>
  </si>
  <si>
    <t>13.000 - 30.000 TL arası      %20</t>
  </si>
  <si>
    <t xml:space="preserve"> TEMMUZ</t>
  </si>
  <si>
    <t>7) 2010 - 2015 YILINA İLİŞKİN VERİLER</t>
  </si>
  <si>
    <t>14.800 TL'ye kadar              %15</t>
  </si>
  <si>
    <t>14.800 - 34.000 TL arası      %20</t>
  </si>
  <si>
    <t>34.000 - 120.000 TL arası    %27</t>
  </si>
  <si>
    <t>120.000 TL ve fazlası için   %35</t>
  </si>
  <si>
    <t xml:space="preserve">Birinci derece engelliler için 900 TL </t>
  </si>
  <si>
    <t>İkinci derece engelliler için 460 TL</t>
  </si>
  <si>
    <t>Üçüncü derece engelliler için 210 TL</t>
  </si>
  <si>
    <t>İkinci derece engelliler için 470 TL</t>
  </si>
  <si>
    <t xml:space="preserve">Birinci derece engelliler için 1000 TL </t>
  </si>
  <si>
    <t>İkinci derece engelliler için 530 TL</t>
  </si>
  <si>
    <t>Üçüncü derece engelliler için 240 TL</t>
  </si>
  <si>
    <t xml:space="preserve">Birinci derece engelliler için 1200 TL </t>
  </si>
  <si>
    <t>İkinci derece engelliler için 650 TL</t>
  </si>
  <si>
    <t>Üçüncü derece engelliler için 290 TL</t>
  </si>
  <si>
    <t>18.000 TL'ye kadar              %15</t>
  </si>
  <si>
    <t>18.000 - 40.000 TL arası      %20</t>
  </si>
  <si>
    <t>40.000 - 148.000 TL arası    %27</t>
  </si>
  <si>
    <t>148.000 TL ve fazlası için   %35</t>
  </si>
  <si>
    <t>22.000 TL'ye kadar              %15</t>
  </si>
  <si>
    <t>22.000 - 49.000 TL arası      %20</t>
  </si>
  <si>
    <t>49.000 - 180.000 TL arası    %27</t>
  </si>
  <si>
    <t>600.000 TL ve fazlası için %40</t>
  </si>
  <si>
    <t xml:space="preserve">Birinci derece engelliler için 1400 TL </t>
  </si>
  <si>
    <t>İkinci derece engelliler için 790 TL</t>
  </si>
  <si>
    <t>Üçüncü derece engelliler için 350 TL</t>
  </si>
  <si>
    <t>180.000 - 600.000 TL arası  %35</t>
  </si>
  <si>
    <t>24.000 TL'ye kadar              %15</t>
  </si>
  <si>
    <t>24.000 - 53.000 TL arası      %20</t>
  </si>
  <si>
    <t>53.000 - 190.000 TL arası    %27</t>
  </si>
  <si>
    <t>190.000 - 650.000 TL arası  %35</t>
  </si>
  <si>
    <t>650.000 TL ve fazlası için %40</t>
  </si>
  <si>
    <t xml:space="preserve">Birinci derece engelliler için 1500 TL </t>
  </si>
  <si>
    <t>İkinci derece engelliler için 860 TL</t>
  </si>
  <si>
    <t>Üçüncü derece engelliler için 380 TL</t>
  </si>
  <si>
    <t xml:space="preserve">%    </t>
  </si>
  <si>
    <t>32.000-70.000 TL arası         %20</t>
  </si>
  <si>
    <t>250.000-880.000 TL arası     %35</t>
  </si>
  <si>
    <t>880.000 TL ve fazlası için    %40</t>
  </si>
  <si>
    <t xml:space="preserve"> 32.000 TL'ye kadar               %15</t>
  </si>
  <si>
    <t>Üçüncü derece engelliler için 500 TL</t>
  </si>
  <si>
    <t>Bin TL</t>
  </si>
  <si>
    <t>Bin TL  %</t>
  </si>
  <si>
    <t xml:space="preserve">Bin TL  </t>
  </si>
  <si>
    <t xml:space="preserve">Bin TL </t>
  </si>
  <si>
    <t>Bin TL       %</t>
  </si>
  <si>
    <t>(9) 193 sayılı Gelir Vergisi Kanunu (Md.31/1): Çalışma gücünün %80'inden fazlasını (%80 dahil) kaybeden birinci derece engelli, çalışma gücünün %60'ından fazlasını (%60 dahil) kaybeden ikinci derece engelli, çalışma gücünün %40'ından fazlasını (%40 dahil) kaybeden üçüncü derece engelli sayılır.</t>
  </si>
  <si>
    <t>ENGELLİLİK İNDİRİMİ (TL) (her yıl için) (9)</t>
  </si>
  <si>
    <t xml:space="preserve">Birinci derece engelliler için 680 TL </t>
  </si>
  <si>
    <t>İkinci derece engelliler için 330 TL</t>
  </si>
  <si>
    <t>Üçüncü derece engelliler için 160 TL</t>
  </si>
  <si>
    <t xml:space="preserve">Birinci derece engelliler için 700 TL </t>
  </si>
  <si>
    <t>İkinci derece engelliler için 350 TL</t>
  </si>
  <si>
    <t>Üçüncü derece engelliler için 170 TL</t>
  </si>
  <si>
    <t xml:space="preserve">Birinci derece engelliler için 770 TL </t>
  </si>
  <si>
    <t>İkinci derece engelliler için 380 TL</t>
  </si>
  <si>
    <t>Üçüncü derece engelliler için 180 TL</t>
  </si>
  <si>
    <t xml:space="preserve">Birinci derece engelliler için 800 TL </t>
  </si>
  <si>
    <t>İkinci derece engelliler için 400 TL</t>
  </si>
  <si>
    <t>Üçüncü derece engelliler için 190 TL</t>
  </si>
  <si>
    <t xml:space="preserve">Birinci derece engelliler için 880 TL </t>
  </si>
  <si>
    <t>İkinci derece engelliler için 440 TL</t>
  </si>
  <si>
    <t>Üçüncü derece engelliler için 200 TL</t>
  </si>
  <si>
    <t>1.900.000 TL ve fazlası için  %40</t>
  </si>
  <si>
    <t>550.000-1.900.000 TL arası    %35</t>
  </si>
  <si>
    <t>70.000-150.000 TL arası        %20</t>
  </si>
  <si>
    <t>70.000 TL'ye kadar                %15</t>
  </si>
  <si>
    <t>8) 2016 - 2021 YILINA İLİŞKİN VERİLER</t>
  </si>
  <si>
    <t>70.000-250.000 TL arası      %27</t>
  </si>
  <si>
    <t>150.000-550.000 TL arası      %27</t>
  </si>
  <si>
    <t>(7) 1.1.2011 tarihinden itibaren 1500 gösterge rakamı 1823'e, 1.7.2011 tarihinden itibaren 1823 gösterge rakamı 2134'e, 28/8/2019 tarihli ve 2019/1 sayılı Kamu Görevlileri Hakem Kurulu Kararı ile  2134 gösterge rakamı  2020 yılından itibaren  2273'e  yükseltilmiştir.</t>
  </si>
  <si>
    <t>AİLE YARDIMI (EŞ) (TL) (7)</t>
  </si>
  <si>
    <t>(8) 193 sayılı Gelir Vergisi Kanunu (Md.31/1): Çalışma gücünün %80'inden fazlasını (%80 dahil) kaybeden birinci derece engelli, çalışma gücünün %60'ından fazlasını (%60 dahil) kaybeden ikinci derece engelli, çalışma gücünün %40'ından fazlasını (%40 dahil) kaybeden üçüncü derece engelli sayılır.</t>
  </si>
  <si>
    <t>ENGELLİLİK İNDİRİMİ (TL) (her yıl için) (8)</t>
  </si>
  <si>
    <t>(9) 10.1.2013 tarihli ve 6385 sayılı Kanun ile 1.9.2013 tarihinden itibaren, 5510 sayılı Kanunun 81 inci maddesinin (c) fıkrası uyarınca %1 ila %6,5 arasındaki kısa vadeli sigorta kolları oranları %2 olarak sabitlenmiştir.</t>
  </si>
  <si>
    <t xml:space="preserve">      - İşveren Payı (9)</t>
  </si>
  <si>
    <t>(10) 27/3/2015 tarihli ve 6637 sayılı Kanun ile 15.5.2015 tarihinden itibaren, Türk vatandaşlarına canlı doğan birinci çocuğu için 300 TL, ikinci çocuğu için 400 TL, üçüncü ve sonraki çocukları için 600 TL doğum yardımı yapılmaktadır.</t>
  </si>
  <si>
    <t>DOĞUM YARDIMI ÖDENEĞİ (10)</t>
  </si>
  <si>
    <t>(11) 22.12.2021 tarihli ve 7349 sayılı Kanun ile 1.1.2022 tarihinden itibaren asgari geçim indirimi uygulaması yürürlükten kaldırılmış, asgari ücret gelir vergisi ve damga vergisinden istisna edilmiş, asgari ücretin üzerinde ücret alanların ücretlerinin asgari ücretin gelir vergisi matrahına isabet eden kısmı gelir vergisinden ve brüt asgari ücrete isabet eden kısmı da damga vergisinden istisna edilmiştir.</t>
  </si>
  <si>
    <t>NET ASGARİ ÜCRET (11)</t>
  </si>
  <si>
    <t>GELİR VERGİSİ ORANI (%) (11)</t>
  </si>
  <si>
    <t>(7) 1.1.2011 tarihinden itibaren 1500 gösterge rakamı 1823'e, 1.7.2011 tarihinden itibaren 1823 gösterge rakamı 2134'e, 28/8/2019 tarihli ve 2019/1 sayılı Kamu Görevlileri Hakem Kurulu Kararı ile 2134 gösterge rakamı 2020 yılından itibaren 2273'e  yükseltilmiştir.</t>
  </si>
  <si>
    <t>(4)  Prim kesintileri 5434 sayılı Kanuna göre yapılanlar için zam, tazminat ve benzeri ödemelerine karşılık olmak üzere 657 sayılı Kanuna tabi en yüksek Devlet memuru aylığı (ek gösterge dahil) brüt tutarının belirtilen orana tekabül eden miktarı prim kesintisi hesabında dikkate alınmaktadır. Buna göre 22/8/2015 tarihli ve 2015/8057 sayılı Bakanlar Kurulu Kararıyla 1/9/2015 tarihinden geçerli olmak üzere anılan oranlar ek göstergesi 8400 ve daha yüksek olanlarda  %255, 7600 (dahil)-8400 (hariç) arasında olanlarda %215, 6400 (dahil)-7600 (hariç) arasında olanlarda %195, 4800 (dahil)-6400 (hariç) arasında olanlarda %165, 3600 (dahil)-4800 (hariç) arasında olanlarda %145, 2200 (dahil)-3600 (hariç) arasında olanlarda %85 ve diğerlerinde ise %55 iken; 1/7/2022 tarihli ve 7417 sayılı Kanunla 15/1/2023 tarihinden geçerli olmak üzere, ek göstergesi 8400 ve daha yüksek olanlarda  %255, 7800 (dahil)-8400 (hariç) arasında olanlarda %215, 7000 (dahil)-7800 (hariç) arasında olanlarda %195, 5400 (dahil)-7000 (hariç) arasında olanlarda %165, 3600 (dahil)-5400 (hariç) arasında olanlarda %145, 2800 (dahil)-3600 (hariç) arasında olanlarda %85 ve diğerlerinde ise %55 şeklide değiştirilmiştir.</t>
  </si>
  <si>
    <t>110.000 TL'ye kadar                %15</t>
  </si>
  <si>
    <t>110.000-230.000 TL arası        %20</t>
  </si>
  <si>
    <t>230.000-870.000 TL arası      %27</t>
  </si>
  <si>
    <t>870.000-3.000.000 TL arası    %35</t>
  </si>
  <si>
    <t>3.000.000 TL ve fazlası için  %40</t>
  </si>
  <si>
    <t xml:space="preserve">Birinci derece engelliler için 2.000 TL </t>
  </si>
  <si>
    <t>İkinci derece engelliler için 1.170 TL</t>
  </si>
  <si>
    <t xml:space="preserve">Birinci derece engelliler için 4.400 TL </t>
  </si>
  <si>
    <t>İkinci derece engelliler için 2.600 TL</t>
  </si>
  <si>
    <t>Üçüncü derece engelliler için 1.100 TL</t>
  </si>
  <si>
    <t>Üçüncü derece engelliler için 1.700 TL</t>
  </si>
  <si>
    <t>İkinci derece engelliler için 4.000 TL</t>
  </si>
  <si>
    <t xml:space="preserve">Birinci derece engelliler için 6.900 TL </t>
  </si>
  <si>
    <t>9) 2022 - 2024 YILINA İLİŞKİN VERİLER</t>
  </si>
  <si>
    <t>KATSAYILAR</t>
  </si>
  <si>
    <t>MAAŞ KATSAYISI</t>
  </si>
  <si>
    <t>EN YÜKSEK DEVLET MEMURU AYLIĞI GÖSTERGESİ</t>
  </si>
  <si>
    <t>ASGARİ ÜCRET BRÜT TUTARI</t>
  </si>
  <si>
    <t>SSK MATRAHI ÜST SINIR (Asgari Brüt Ücretin 6 Katı)</t>
  </si>
  <si>
    <t>EMEKLİLİKTE ÖDENEN SÜREKLİ GÖREV YOLLUĞU ÜCRETİNİN HESAPLANMASI</t>
  </si>
  <si>
    <t>GÖSTERGE</t>
  </si>
  <si>
    <t xml:space="preserve"> BRÜT TOPLAM TUTAR</t>
  </si>
  <si>
    <t>DAMGA VERGİSİ</t>
  </si>
  <si>
    <t>NET ELE GEÇEN TUTAR</t>
  </si>
  <si>
    <t>KIDEM TAZMİNAT  BÜRÜT TAVANI</t>
  </si>
  <si>
    <t>OCAK-HAZİRAN 2024 TARİHLERİ ARASI</t>
  </si>
  <si>
    <t>TOPLU SÖZLEŞME İKRAMİYESİ (250)</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</si>
</sst>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Evet&quot;;&quot;Evet&quot;;&quot;Hayır&quot;"/>
    <numFmt numFmtId="189" formatCode="&quot;Doğru&quot;;&quot;Doğru&quot;;&quot;Yanlış&quot;"/>
    <numFmt numFmtId="190" formatCode="&quot;Açık&quot;;&quot;Açık&quot;;&quot;Kapalı&quot;"/>
    <numFmt numFmtId="191" formatCode="#,##0.0000"/>
    <numFmt numFmtId="192" formatCode="#,##0.000"/>
    <numFmt numFmtId="193" formatCode="#,##0.00000"/>
    <numFmt numFmtId="194" formatCode="#,##0.000000"/>
    <numFmt numFmtId="195" formatCode="#,##0.0"/>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0.000000"/>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General_)"/>
    <numFmt numFmtId="212" formatCode="0.000_)"/>
    <numFmt numFmtId="213" formatCode="0.00_)"/>
    <numFmt numFmtId="214" formatCode="#,##0.0000000"/>
    <numFmt numFmtId="215" formatCode="0.000"/>
    <numFmt numFmtId="216" formatCode="0.0000"/>
    <numFmt numFmtId="217" formatCode="0.00000"/>
  </numFmts>
  <fonts count="58">
    <font>
      <sz val="10"/>
      <name val="Arial"/>
      <family val="0"/>
    </font>
    <font>
      <b/>
      <sz val="10"/>
      <name val="Arial"/>
      <family val="0"/>
    </font>
    <font>
      <i/>
      <sz val="10"/>
      <name val="Arial"/>
      <family val="0"/>
    </font>
    <font>
      <b/>
      <i/>
      <sz val="10"/>
      <name val="Arial"/>
      <family val="0"/>
    </font>
    <font>
      <sz val="10"/>
      <name val="Times New Roman Tur"/>
      <family val="1"/>
    </font>
    <font>
      <b/>
      <sz val="10"/>
      <name val="Times New Roman TUR"/>
      <family val="1"/>
    </font>
    <font>
      <sz val="8"/>
      <name val="Times New Roman Tur"/>
      <family val="1"/>
    </font>
    <font>
      <b/>
      <sz val="8"/>
      <name val="Times New Roman Tur"/>
      <family val="1"/>
    </font>
    <font>
      <b/>
      <sz val="7"/>
      <name val="Times New Roman Tur"/>
      <family val="1"/>
    </font>
    <font>
      <sz val="7"/>
      <name val="Times New Roman Tur"/>
      <family val="1"/>
    </font>
    <font>
      <sz val="12"/>
      <name val="Times New Roman TUR"/>
      <family val="1"/>
    </font>
    <font>
      <b/>
      <sz val="12"/>
      <name val="Times New Roman Tur"/>
      <family val="1"/>
    </font>
    <font>
      <b/>
      <sz val="15"/>
      <name val="Times New Roman Tur"/>
      <family val="1"/>
    </font>
    <font>
      <u val="single"/>
      <sz val="10"/>
      <color indexed="12"/>
      <name val="Arial"/>
      <family val="2"/>
    </font>
    <font>
      <u val="single"/>
      <sz val="10"/>
      <color indexed="36"/>
      <name val="Arial"/>
      <family val="2"/>
    </font>
    <font>
      <sz val="9"/>
      <name val="Times New Roman Tur"/>
      <family val="1"/>
    </font>
    <font>
      <sz val="10"/>
      <name val="Geneva"/>
      <family val="0"/>
    </font>
    <font>
      <sz val="8"/>
      <name val="Geneva"/>
      <family val="0"/>
    </font>
    <font>
      <sz val="9"/>
      <name val="Times New Roman"/>
      <family val="1"/>
    </font>
    <font>
      <b/>
      <sz val="10"/>
      <name val="Geneva"/>
      <family val="0"/>
    </font>
    <font>
      <sz val="10"/>
      <name val="Times New Roman"/>
      <family val="1"/>
    </font>
    <font>
      <b/>
      <sz val="10"/>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0"/>
      <name val="Arial Tur"/>
      <family val="0"/>
    </font>
    <font>
      <b/>
      <sz val="15"/>
      <name val="Times New Roman"/>
      <family val="1"/>
    </font>
    <font>
      <b/>
      <sz val="13"/>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hair"/>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style="thin"/>
      <bottom>
        <color indexed="63"/>
      </bottom>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color indexed="63"/>
      </top>
      <bottom style="hair"/>
    </border>
    <border>
      <left>
        <color indexed="63"/>
      </left>
      <right style="thin"/>
      <top style="hair"/>
      <bottom>
        <color indexed="63"/>
      </bottom>
    </border>
    <border>
      <left>
        <color indexed="63"/>
      </left>
      <right>
        <color indexed="63"/>
      </right>
      <top>
        <color indexed="63"/>
      </top>
      <bottom style="hair"/>
    </border>
    <border>
      <left>
        <color indexed="63"/>
      </left>
      <right style="thin"/>
      <top style="hair"/>
      <bottom style="thin"/>
    </border>
    <border>
      <left>
        <color indexed="63"/>
      </left>
      <right>
        <color indexed="63"/>
      </right>
      <top style="hair"/>
      <bottom style="thin"/>
    </border>
    <border>
      <left>
        <color indexed="63"/>
      </left>
      <right>
        <color indexed="63"/>
      </right>
      <top style="hair"/>
      <bottom>
        <color indexed="63"/>
      </bottom>
    </border>
    <border>
      <left style="thin"/>
      <right style="thin"/>
      <top style="thin"/>
      <bottom style="hair"/>
    </border>
    <border>
      <left style="thin"/>
      <right style="thin"/>
      <top style="hair"/>
      <bottom style="hair"/>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54" fillId="24" borderId="0" applyNumberFormat="0" applyBorder="0" applyAlignment="0" applyProtection="0"/>
    <xf numFmtId="0" fontId="38" fillId="0" borderId="0">
      <alignment/>
      <protection/>
    </xf>
    <xf numFmtId="211" fontId="16" fillId="0" borderId="0">
      <alignment/>
      <protection/>
    </xf>
    <xf numFmtId="0" fontId="0" fillId="25" borderId="8" applyNumberFormat="0" applyFont="0" applyAlignment="0" applyProtection="0"/>
    <xf numFmtId="0" fontId="55"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7"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40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3" fontId="6" fillId="0" borderId="10" xfId="0" applyNumberFormat="1" applyFont="1" applyBorder="1" applyAlignment="1">
      <alignment horizontal="center"/>
    </xf>
    <xf numFmtId="3" fontId="6" fillId="0" borderId="10" xfId="0" applyNumberFormat="1" applyFont="1" applyBorder="1" applyAlignment="1" quotePrefix="1">
      <alignment horizontal="center"/>
    </xf>
    <xf numFmtId="3" fontId="6" fillId="0" borderId="0" xfId="0" applyNumberFormat="1" applyFont="1" applyBorder="1" applyAlignment="1">
      <alignment horizontal="center"/>
    </xf>
    <xf numFmtId="3" fontId="6" fillId="0" borderId="0" xfId="0" applyNumberFormat="1" applyFont="1" applyBorder="1" applyAlignment="1" quotePrefix="1">
      <alignment horizontal="center"/>
    </xf>
    <xf numFmtId="3" fontId="6" fillId="0" borderId="10" xfId="0" applyNumberFormat="1" applyFont="1" applyBorder="1" applyAlignment="1">
      <alignment horizontal="centerContinuous"/>
    </xf>
    <xf numFmtId="3" fontId="6" fillId="0" borderId="0" xfId="0" applyNumberFormat="1" applyFont="1" applyBorder="1" applyAlignment="1">
      <alignment horizontal="centerContinuous"/>
    </xf>
    <xf numFmtId="3" fontId="6" fillId="0" borderId="10" xfId="0" applyNumberFormat="1" applyFont="1" applyBorder="1" applyAlignment="1" quotePrefix="1">
      <alignment horizontal="centerContinuous"/>
    </xf>
    <xf numFmtId="3" fontId="6" fillId="0" borderId="0" xfId="0" applyNumberFormat="1" applyFont="1" applyBorder="1" applyAlignment="1" quotePrefix="1">
      <alignment horizontal="centerContinuous"/>
    </xf>
    <xf numFmtId="3" fontId="6" fillId="0" borderId="10" xfId="0" applyNumberFormat="1" applyFont="1" applyBorder="1" applyAlignment="1">
      <alignment horizontal="left"/>
    </xf>
    <xf numFmtId="3" fontId="6" fillId="0" borderId="10" xfId="0" applyNumberFormat="1" applyFont="1" applyBorder="1" applyAlignment="1" quotePrefix="1">
      <alignment/>
    </xf>
    <xf numFmtId="3" fontId="6" fillId="0" borderId="0" xfId="0" applyNumberFormat="1" applyFont="1" applyBorder="1" applyAlignment="1" quotePrefix="1">
      <alignment/>
    </xf>
    <xf numFmtId="3" fontId="6" fillId="0" borderId="0" xfId="0" applyNumberFormat="1" applyFont="1" applyBorder="1" applyAlignment="1">
      <alignment/>
    </xf>
    <xf numFmtId="3" fontId="6" fillId="0" borderId="10" xfId="0" applyNumberFormat="1" applyFont="1" applyBorder="1" applyAlignment="1">
      <alignment/>
    </xf>
    <xf numFmtId="3" fontId="6" fillId="0" borderId="10" xfId="0" applyNumberFormat="1" applyFont="1" applyBorder="1" applyAlignment="1" quotePrefix="1">
      <alignment horizontal="left"/>
    </xf>
    <xf numFmtId="3" fontId="6" fillId="0" borderId="0" xfId="0" applyNumberFormat="1" applyFont="1" applyBorder="1" applyAlignment="1">
      <alignment horizontal="left"/>
    </xf>
    <xf numFmtId="3" fontId="6" fillId="0" borderId="0" xfId="0" applyNumberFormat="1" applyFont="1" applyBorder="1" applyAlignment="1" quotePrefix="1">
      <alignment horizontal="left"/>
    </xf>
    <xf numFmtId="3" fontId="6" fillId="0" borderId="11" xfId="0" applyNumberFormat="1" applyFont="1" applyBorder="1" applyAlignment="1">
      <alignment horizontal="left"/>
    </xf>
    <xf numFmtId="3" fontId="6" fillId="0" borderId="11" xfId="0" applyNumberFormat="1" applyFont="1" applyBorder="1" applyAlignment="1">
      <alignment horizontal="centerContinuous"/>
    </xf>
    <xf numFmtId="3" fontId="6" fillId="0" borderId="11" xfId="0" applyNumberFormat="1" applyFont="1" applyBorder="1" applyAlignment="1">
      <alignment horizontal="center"/>
    </xf>
    <xf numFmtId="3" fontId="6" fillId="0" borderId="11" xfId="0" applyNumberFormat="1" applyFont="1" applyBorder="1" applyAlignment="1" quotePrefix="1">
      <alignment horizontal="centerContinuous"/>
    </xf>
    <xf numFmtId="3" fontId="6" fillId="0" borderId="11" xfId="0" applyNumberFormat="1" applyFont="1" applyBorder="1" applyAlignment="1" quotePrefix="1">
      <alignment horizontal="left"/>
    </xf>
    <xf numFmtId="0" fontId="9" fillId="0" borderId="0" xfId="0" applyFont="1" applyAlignment="1">
      <alignment/>
    </xf>
    <xf numFmtId="0" fontId="4" fillId="0" borderId="0" xfId="0" applyFont="1" applyBorder="1" applyAlignment="1">
      <alignment/>
    </xf>
    <xf numFmtId="3" fontId="6" fillId="0" borderId="12" xfId="0" applyNumberFormat="1"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Continuous"/>
    </xf>
    <xf numFmtId="0" fontId="6" fillId="0" borderId="0" xfId="0" applyFont="1" applyBorder="1" applyAlignment="1">
      <alignment horizontal="center"/>
    </xf>
    <xf numFmtId="0" fontId="6" fillId="0" borderId="0" xfId="0" applyFont="1" applyBorder="1" applyAlignment="1">
      <alignment horizontal="centerContinuous"/>
    </xf>
    <xf numFmtId="0" fontId="4" fillId="0" borderId="10" xfId="0" applyFont="1" applyBorder="1" applyAlignment="1">
      <alignment horizontal="left"/>
    </xf>
    <xf numFmtId="0" fontId="4" fillId="0" borderId="0" xfId="0" applyFont="1" applyBorder="1" applyAlignment="1">
      <alignment horizontal="centerContinuous"/>
    </xf>
    <xf numFmtId="0" fontId="4" fillId="0" borderId="10" xfId="0" applyFont="1" applyBorder="1" applyAlignment="1">
      <alignment horizontal="centerContinuous"/>
    </xf>
    <xf numFmtId="3" fontId="6" fillId="0" borderId="10" xfId="0" applyNumberFormat="1" applyFont="1" applyBorder="1" applyAlignment="1">
      <alignment/>
    </xf>
    <xf numFmtId="0" fontId="5" fillId="0" borderId="0" xfId="0" applyFont="1" applyAlignment="1">
      <alignment horizontal="centerContinuous"/>
    </xf>
    <xf numFmtId="0" fontId="6" fillId="0" borderId="11" xfId="0" applyFont="1" applyBorder="1" applyAlignment="1">
      <alignment horizontal="centerContinuous"/>
    </xf>
    <xf numFmtId="3" fontId="6" fillId="0" borderId="11" xfId="0" applyNumberFormat="1" applyFont="1" applyBorder="1" applyAlignment="1">
      <alignment/>
    </xf>
    <xf numFmtId="0" fontId="4" fillId="0" borderId="0" xfId="0" applyFont="1" applyBorder="1" applyAlignment="1">
      <alignment horizontal="left"/>
    </xf>
    <xf numFmtId="0" fontId="4" fillId="0" borderId="0" xfId="0" applyFont="1" applyAlignment="1">
      <alignment horizontal="left"/>
    </xf>
    <xf numFmtId="0" fontId="4" fillId="0" borderId="12" xfId="0" applyFont="1" applyBorder="1" applyAlignment="1">
      <alignment horizontal="center"/>
    </xf>
    <xf numFmtId="3" fontId="4" fillId="0" borderId="0" xfId="0" applyNumberFormat="1" applyFont="1" applyAlignment="1">
      <alignment/>
    </xf>
    <xf numFmtId="3" fontId="9" fillId="0" borderId="0" xfId="0" applyNumberFormat="1" applyFont="1" applyAlignment="1">
      <alignment/>
    </xf>
    <xf numFmtId="3" fontId="6" fillId="0" borderId="13" xfId="0" applyNumberFormat="1" applyFont="1" applyBorder="1" applyAlignment="1">
      <alignment horizontal="center"/>
    </xf>
    <xf numFmtId="3" fontId="6" fillId="0" borderId="14" xfId="0" applyNumberFormat="1" applyFont="1" applyBorder="1" applyAlignment="1">
      <alignment horizontal="center"/>
    </xf>
    <xf numFmtId="0" fontId="10" fillId="0" borderId="0" xfId="0" applyFont="1" applyBorder="1" applyAlignment="1">
      <alignment/>
    </xf>
    <xf numFmtId="0" fontId="10" fillId="0" borderId="0" xfId="0" applyFont="1" applyAlignment="1">
      <alignment/>
    </xf>
    <xf numFmtId="0" fontId="6" fillId="0" borderId="0" xfId="0" applyFont="1" applyBorder="1" applyAlignment="1">
      <alignment/>
    </xf>
    <xf numFmtId="3" fontId="6" fillId="0" borderId="15" xfId="0" applyNumberFormat="1" applyFont="1" applyBorder="1" applyAlignment="1">
      <alignment horizontal="center"/>
    </xf>
    <xf numFmtId="0" fontId="6" fillId="0" borderId="10" xfId="0" applyFont="1" applyBorder="1" applyAlignment="1">
      <alignment/>
    </xf>
    <xf numFmtId="3" fontId="6" fillId="0" borderId="16" xfId="0" applyNumberFormat="1" applyFont="1" applyBorder="1" applyAlignment="1">
      <alignment horizontal="center"/>
    </xf>
    <xf numFmtId="3" fontId="6" fillId="0" borderId="16" xfId="0" applyNumberFormat="1" applyFont="1" applyBorder="1" applyAlignment="1">
      <alignment/>
    </xf>
    <xf numFmtId="0" fontId="6" fillId="0" borderId="0" xfId="0" applyFont="1" applyAlignment="1">
      <alignment/>
    </xf>
    <xf numFmtId="0" fontId="6" fillId="0" borderId="0" xfId="0" applyFont="1" applyBorder="1" applyAlignment="1">
      <alignment horizontal="left"/>
    </xf>
    <xf numFmtId="0" fontId="6" fillId="0" borderId="0" xfId="0" applyFont="1" applyAlignment="1">
      <alignment horizontal="left"/>
    </xf>
    <xf numFmtId="0" fontId="6" fillId="0" borderId="10" xfId="0" applyFont="1" applyBorder="1" applyAlignment="1">
      <alignment horizontal="left"/>
    </xf>
    <xf numFmtId="3" fontId="6" fillId="0" borderId="0" xfId="0" applyNumberFormat="1" applyFont="1" applyAlignment="1">
      <alignment/>
    </xf>
    <xf numFmtId="191" fontId="6" fillId="0" borderId="10" xfId="0" applyNumberFormat="1" applyFont="1" applyBorder="1" applyAlignment="1">
      <alignment horizontal="center"/>
    </xf>
    <xf numFmtId="4" fontId="6" fillId="0" borderId="13" xfId="0" applyNumberFormat="1" applyFont="1" applyBorder="1" applyAlignment="1">
      <alignment horizontal="center"/>
    </xf>
    <xf numFmtId="0" fontId="12" fillId="0" borderId="0" xfId="0" applyFont="1" applyAlignment="1">
      <alignment horizontal="left"/>
    </xf>
    <xf numFmtId="193" fontId="6" fillId="0" borderId="10" xfId="0" applyNumberFormat="1" applyFont="1" applyBorder="1" applyAlignment="1">
      <alignment horizontal="center"/>
    </xf>
    <xf numFmtId="194" fontId="6" fillId="0" borderId="10" xfId="0" applyNumberFormat="1" applyFont="1" applyBorder="1" applyAlignment="1">
      <alignment horizontal="center"/>
    </xf>
    <xf numFmtId="3" fontId="6" fillId="0" borderId="17" xfId="0" applyNumberFormat="1" applyFont="1" applyBorder="1" applyAlignment="1">
      <alignment horizontal="center"/>
    </xf>
    <xf numFmtId="3" fontId="6" fillId="0" borderId="13" xfId="0" applyNumberFormat="1" applyFont="1" applyBorder="1" applyAlignment="1" quotePrefix="1">
      <alignment horizontal="center"/>
    </xf>
    <xf numFmtId="3" fontId="6" fillId="0" borderId="18" xfId="0" applyNumberFormat="1" applyFont="1" applyBorder="1" applyAlignment="1" quotePrefix="1">
      <alignment horizontal="center"/>
    </xf>
    <xf numFmtId="3" fontId="6" fillId="0" borderId="17" xfId="0" applyNumberFormat="1" applyFont="1" applyBorder="1" applyAlignment="1" quotePrefix="1">
      <alignment horizontal="center"/>
    </xf>
    <xf numFmtId="0" fontId="6" fillId="0" borderId="18" xfId="0" applyFont="1" applyBorder="1" applyAlignment="1">
      <alignment horizontal="center"/>
    </xf>
    <xf numFmtId="0" fontId="5" fillId="0" borderId="19" xfId="0" applyFont="1" applyBorder="1" applyAlignment="1">
      <alignment horizontal="center"/>
    </xf>
    <xf numFmtId="3" fontId="4" fillId="0" borderId="12" xfId="0" applyNumberFormat="1" applyFont="1" applyBorder="1" applyAlignment="1">
      <alignment horizontal="center"/>
    </xf>
    <xf numFmtId="3" fontId="4" fillId="0" borderId="14" xfId="0" applyNumberFormat="1" applyFont="1" applyBorder="1" applyAlignment="1">
      <alignment horizontal="center"/>
    </xf>
    <xf numFmtId="3" fontId="4" fillId="0" borderId="12" xfId="0" applyNumberFormat="1" applyFont="1" applyBorder="1" applyAlignment="1" quotePrefix="1">
      <alignment horizontal="center"/>
    </xf>
    <xf numFmtId="0" fontId="11" fillId="0" borderId="0" xfId="0" applyFont="1" applyAlignment="1">
      <alignment horizontal="left"/>
    </xf>
    <xf numFmtId="0" fontId="10" fillId="0" borderId="0" xfId="0" applyFont="1" applyAlignment="1">
      <alignment horizontal="centerContinuous"/>
    </xf>
    <xf numFmtId="0" fontId="9" fillId="0" borderId="20" xfId="0" applyFont="1" applyBorder="1" applyAlignment="1">
      <alignment/>
    </xf>
    <xf numFmtId="0" fontId="7" fillId="0" borderId="21" xfId="0" applyFont="1" applyBorder="1" applyAlignment="1">
      <alignment horizontal="centerContinuous"/>
    </xf>
    <xf numFmtId="0" fontId="7" fillId="0" borderId="22" xfId="0" applyFont="1" applyBorder="1" applyAlignment="1">
      <alignment horizontal="centerContinuous"/>
    </xf>
    <xf numFmtId="0" fontId="7" fillId="0" borderId="23" xfId="0" applyFont="1" applyBorder="1" applyAlignment="1">
      <alignment horizontal="centerContinuous"/>
    </xf>
    <xf numFmtId="0" fontId="8" fillId="0" borderId="13"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3" fontId="6" fillId="0" borderId="18" xfId="0" applyNumberFormat="1" applyFont="1" applyBorder="1" applyAlignment="1">
      <alignment horizontal="center"/>
    </xf>
    <xf numFmtId="3" fontId="6" fillId="0" borderId="13" xfId="0" applyNumberFormat="1" applyFont="1" applyBorder="1" applyAlignment="1" quotePrefix="1">
      <alignment horizontal="centerContinuous"/>
    </xf>
    <xf numFmtId="3" fontId="6" fillId="0" borderId="18" xfId="0" applyNumberFormat="1" applyFont="1" applyBorder="1" applyAlignment="1" quotePrefix="1">
      <alignment horizontal="centerContinuous"/>
    </xf>
    <xf numFmtId="0" fontId="9" fillId="0" borderId="10" xfId="0" applyFont="1" applyBorder="1" applyAlignment="1">
      <alignment/>
    </xf>
    <xf numFmtId="0" fontId="9" fillId="0" borderId="13" xfId="0" applyFont="1" applyBorder="1" applyAlignment="1">
      <alignment/>
    </xf>
    <xf numFmtId="3" fontId="6" fillId="0" borderId="12" xfId="0" applyNumberFormat="1" applyFont="1" applyBorder="1" applyAlignment="1" quotePrefix="1">
      <alignment horizontal="center"/>
    </xf>
    <xf numFmtId="3" fontId="6" fillId="0" borderId="17" xfId="0" applyNumberFormat="1" applyFont="1" applyBorder="1" applyAlignment="1" quotePrefix="1">
      <alignment horizontal="centerContinuous"/>
    </xf>
    <xf numFmtId="0" fontId="9" fillId="0" borderId="13" xfId="0" applyFont="1" applyBorder="1" applyAlignment="1">
      <alignment horizontal="left"/>
    </xf>
    <xf numFmtId="0" fontId="9" fillId="0" borderId="13" xfId="0" applyFont="1" applyBorder="1" applyAlignment="1" quotePrefix="1">
      <alignment/>
    </xf>
    <xf numFmtId="3" fontId="6" fillId="0" borderId="13" xfId="0" applyNumberFormat="1" applyFont="1" applyBorder="1" applyAlignment="1">
      <alignment horizontal="centerContinuous"/>
    </xf>
    <xf numFmtId="0" fontId="6" fillId="0" borderId="12" xfId="0" applyFont="1" applyBorder="1" applyAlignment="1">
      <alignment/>
    </xf>
    <xf numFmtId="0" fontId="6" fillId="0" borderId="14" xfId="0" applyFont="1" applyBorder="1" applyAlignment="1">
      <alignment horizontal="left"/>
    </xf>
    <xf numFmtId="0" fontId="6" fillId="0" borderId="14" xfId="0" applyFont="1" applyBorder="1" applyAlignment="1">
      <alignment/>
    </xf>
    <xf numFmtId="0" fontId="15" fillId="0" borderId="0" xfId="0" applyFont="1" applyAlignment="1">
      <alignment/>
    </xf>
    <xf numFmtId="0" fontId="4" fillId="0" borderId="0" xfId="0" applyFont="1" applyFill="1" applyAlignment="1">
      <alignment/>
    </xf>
    <xf numFmtId="3" fontId="4" fillId="0" borderId="12" xfId="0" applyNumberFormat="1" applyFont="1" applyFill="1" applyBorder="1" applyAlignment="1">
      <alignment horizontal="center"/>
    </xf>
    <xf numFmtId="3" fontId="4" fillId="0" borderId="14" xfId="0" applyNumberFormat="1" applyFont="1" applyFill="1" applyBorder="1" applyAlignment="1">
      <alignment horizontal="center"/>
    </xf>
    <xf numFmtId="0" fontId="9" fillId="0" borderId="10" xfId="0" applyFont="1" applyBorder="1" applyAlignment="1">
      <alignment horizontal="left"/>
    </xf>
    <xf numFmtId="0" fontId="9" fillId="0" borderId="10" xfId="0" applyFont="1" applyBorder="1" applyAlignment="1" quotePrefix="1">
      <alignment/>
    </xf>
    <xf numFmtId="3" fontId="6" fillId="0" borderId="18" xfId="0" applyNumberFormat="1" applyFont="1" applyBorder="1" applyAlignment="1">
      <alignment horizontal="centerContinuous"/>
    </xf>
    <xf numFmtId="0" fontId="4" fillId="0" borderId="13" xfId="0" applyFont="1" applyBorder="1" applyAlignment="1">
      <alignment/>
    </xf>
    <xf numFmtId="0" fontId="4" fillId="0" borderId="17" xfId="0" applyFont="1" applyBorder="1" applyAlignment="1">
      <alignment horizontal="centerContinuous"/>
    </xf>
    <xf numFmtId="0" fontId="4" fillId="0" borderId="18" xfId="0" applyFont="1" applyBorder="1" applyAlignment="1">
      <alignment horizontal="left"/>
    </xf>
    <xf numFmtId="0" fontId="6" fillId="0" borderId="18" xfId="0" applyFont="1" applyBorder="1" applyAlignment="1">
      <alignment horizontal="centerContinuous"/>
    </xf>
    <xf numFmtId="3" fontId="6" fillId="0" borderId="18" xfId="0" applyNumberFormat="1" applyFont="1" applyBorder="1" applyAlignment="1" quotePrefix="1">
      <alignment horizontal="left"/>
    </xf>
    <xf numFmtId="3" fontId="6" fillId="0" borderId="13" xfId="0" applyNumberFormat="1" applyFont="1" applyBorder="1" applyAlignment="1" quotePrefix="1">
      <alignment/>
    </xf>
    <xf numFmtId="3" fontId="6" fillId="0" borderId="17" xfId="0" applyNumberFormat="1" applyFont="1" applyBorder="1" applyAlignment="1" quotePrefix="1">
      <alignment horizontal="left"/>
    </xf>
    <xf numFmtId="3" fontId="6" fillId="0" borderId="13" xfId="0" applyNumberFormat="1" applyFont="1" applyBorder="1" applyAlignment="1">
      <alignment/>
    </xf>
    <xf numFmtId="3" fontId="6" fillId="0" borderId="18" xfId="0" applyNumberFormat="1" applyFont="1" applyBorder="1" applyAlignment="1" quotePrefix="1">
      <alignment/>
    </xf>
    <xf numFmtId="0" fontId="10" fillId="0" borderId="20" xfId="0" applyFont="1" applyBorder="1" applyAlignment="1">
      <alignment/>
    </xf>
    <xf numFmtId="0" fontId="11" fillId="0" borderId="21" xfId="0" applyFont="1" applyBorder="1" applyAlignment="1">
      <alignment horizontal="centerContinuous"/>
    </xf>
    <xf numFmtId="0" fontId="11" fillId="0" borderId="22" xfId="0" applyFont="1" applyBorder="1" applyAlignment="1">
      <alignment horizontal="centerContinuous"/>
    </xf>
    <xf numFmtId="0" fontId="11" fillId="0" borderId="23" xfId="0" applyFont="1" applyBorder="1" applyAlignment="1">
      <alignment horizontal="centerContinuous"/>
    </xf>
    <xf numFmtId="0" fontId="7" fillId="0" borderId="18" xfId="0" applyFont="1" applyBorder="1" applyAlignment="1">
      <alignment horizontal="center"/>
    </xf>
    <xf numFmtId="0" fontId="7" fillId="0" borderId="19" xfId="0" applyFont="1" applyBorder="1" applyAlignment="1">
      <alignment horizontal="center"/>
    </xf>
    <xf numFmtId="0" fontId="7" fillId="0" borderId="17" xfId="0" applyFont="1" applyBorder="1" applyAlignment="1">
      <alignment horizontal="center"/>
    </xf>
    <xf numFmtId="0" fontId="9" fillId="0" borderId="16" xfId="0" applyFont="1" applyBorder="1" applyAlignment="1">
      <alignment/>
    </xf>
    <xf numFmtId="14" fontId="4" fillId="0" borderId="14" xfId="0" applyNumberFormat="1" applyFont="1" applyBorder="1" applyAlignment="1" quotePrefix="1">
      <alignment horizontal="center"/>
    </xf>
    <xf numFmtId="0" fontId="9" fillId="0" borderId="24" xfId="0" applyFont="1" applyBorder="1" applyAlignment="1">
      <alignment/>
    </xf>
    <xf numFmtId="3" fontId="6" fillId="0" borderId="24" xfId="0" applyNumberFormat="1" applyFont="1" applyBorder="1" applyAlignment="1">
      <alignment horizontal="center"/>
    </xf>
    <xf numFmtId="3" fontId="6" fillId="0" borderId="24" xfId="0" applyNumberFormat="1" applyFont="1" applyBorder="1" applyAlignment="1">
      <alignment/>
    </xf>
    <xf numFmtId="3" fontId="6" fillId="0" borderId="17" xfId="0" applyNumberFormat="1" applyFont="1" applyBorder="1" applyAlignment="1" quotePrefix="1">
      <alignment/>
    </xf>
    <xf numFmtId="3" fontId="6" fillId="0" borderId="13" xfId="0" applyNumberFormat="1" applyFont="1" applyBorder="1" applyAlignment="1" quotePrefix="1">
      <alignment horizontal="left"/>
    </xf>
    <xf numFmtId="0" fontId="10" fillId="0" borderId="19" xfId="0" applyFont="1" applyBorder="1" applyAlignment="1">
      <alignment/>
    </xf>
    <xf numFmtId="0" fontId="8" fillId="0" borderId="19" xfId="0" applyFont="1" applyBorder="1" applyAlignment="1">
      <alignment horizontal="center"/>
    </xf>
    <xf numFmtId="3" fontId="6" fillId="0" borderId="14" xfId="0" applyNumberFormat="1" applyFont="1" applyBorder="1" applyAlignment="1">
      <alignment horizontal="right"/>
    </xf>
    <xf numFmtId="3" fontId="6" fillId="0" borderId="13" xfId="0" applyNumberFormat="1" applyFont="1" applyBorder="1" applyAlignment="1">
      <alignment horizontal="right"/>
    </xf>
    <xf numFmtId="0" fontId="7" fillId="0" borderId="23" xfId="0" applyFont="1" applyBorder="1" applyAlignment="1">
      <alignment horizontal="center"/>
    </xf>
    <xf numFmtId="3" fontId="6" fillId="0" borderId="25" xfId="0" applyNumberFormat="1" applyFont="1" applyBorder="1" applyAlignment="1">
      <alignment horizontal="center"/>
    </xf>
    <xf numFmtId="0" fontId="9" fillId="0" borderId="15" xfId="0" applyFont="1" applyBorder="1" applyAlignment="1">
      <alignment/>
    </xf>
    <xf numFmtId="0" fontId="9" fillId="0" borderId="12" xfId="0" applyFont="1" applyBorder="1" applyAlignment="1">
      <alignment/>
    </xf>
    <xf numFmtId="0" fontId="9" fillId="0" borderId="14" xfId="0" applyFont="1" applyBorder="1" applyAlignment="1">
      <alignment/>
    </xf>
    <xf numFmtId="0" fontId="9" fillId="0" borderId="14" xfId="0" applyFont="1" applyBorder="1" applyAlignment="1">
      <alignment horizontal="left"/>
    </xf>
    <xf numFmtId="0" fontId="9" fillId="0" borderId="12" xfId="0" applyFont="1" applyBorder="1" applyAlignment="1">
      <alignment horizontal="left"/>
    </xf>
    <xf numFmtId="0" fontId="9" fillId="0" borderId="26" xfId="0" applyFont="1" applyBorder="1" applyAlignment="1">
      <alignment/>
    </xf>
    <xf numFmtId="0" fontId="9" fillId="0" borderId="19" xfId="0" applyFont="1" applyBorder="1" applyAlignment="1">
      <alignment/>
    </xf>
    <xf numFmtId="0" fontId="9" fillId="0" borderId="27" xfId="0" applyFont="1" applyBorder="1" applyAlignment="1">
      <alignment/>
    </xf>
    <xf numFmtId="3" fontId="6" fillId="0" borderId="27" xfId="0" applyNumberFormat="1" applyFont="1" applyBorder="1" applyAlignment="1">
      <alignment horizontal="center"/>
    </xf>
    <xf numFmtId="0" fontId="9" fillId="0" borderId="14" xfId="0" applyFont="1" applyBorder="1" applyAlignment="1" quotePrefix="1">
      <alignment/>
    </xf>
    <xf numFmtId="211" fontId="16" fillId="0" borderId="0" xfId="50">
      <alignment/>
      <protection/>
    </xf>
    <xf numFmtId="211" fontId="4" fillId="0" borderId="0" xfId="50" applyFont="1" applyFill="1" applyAlignment="1">
      <alignment vertical="center"/>
      <protection/>
    </xf>
    <xf numFmtId="204" fontId="6" fillId="0" borderId="10" xfId="0" applyNumberFormat="1" applyFont="1" applyBorder="1" applyAlignment="1">
      <alignment horizontal="center"/>
    </xf>
    <xf numFmtId="192" fontId="6" fillId="0" borderId="10" xfId="0" applyNumberFormat="1" applyFont="1" applyBorder="1" applyAlignment="1">
      <alignment horizontal="center"/>
    </xf>
    <xf numFmtId="3" fontId="6" fillId="0" borderId="20" xfId="0" applyNumberFormat="1" applyFont="1" applyBorder="1" applyAlignment="1">
      <alignment horizontal="center"/>
    </xf>
    <xf numFmtId="4" fontId="6" fillId="0" borderId="20" xfId="0" applyNumberFormat="1" applyFont="1" applyBorder="1" applyAlignment="1">
      <alignment horizontal="center"/>
    </xf>
    <xf numFmtId="4" fontId="6" fillId="0" borderId="0" xfId="0" applyNumberFormat="1" applyFont="1" applyAlignment="1">
      <alignment/>
    </xf>
    <xf numFmtId="211" fontId="18" fillId="0" borderId="0" xfId="50" applyFont="1" applyFill="1" applyAlignment="1">
      <alignment horizontal="left" vertical="center" wrapText="1"/>
      <protection/>
    </xf>
    <xf numFmtId="194" fontId="4" fillId="0" borderId="11" xfId="50" applyNumberFormat="1" applyFont="1" applyFill="1" applyBorder="1" applyAlignment="1">
      <alignment horizontal="center" vertical="center"/>
      <protection/>
    </xf>
    <xf numFmtId="193" fontId="4" fillId="0" borderId="17" xfId="50" applyNumberFormat="1" applyFont="1" applyFill="1" applyBorder="1" applyAlignment="1">
      <alignment horizontal="center" vertical="center"/>
      <protection/>
    </xf>
    <xf numFmtId="3" fontId="4" fillId="0" borderId="11" xfId="50" applyNumberFormat="1" applyFont="1" applyFill="1" applyBorder="1" applyAlignment="1">
      <alignment horizontal="center" vertical="center"/>
      <protection/>
    </xf>
    <xf numFmtId="4" fontId="4" fillId="0" borderId="11" xfId="50" applyNumberFormat="1" applyFont="1" applyFill="1" applyBorder="1" applyAlignment="1">
      <alignment horizontal="center" vertical="center"/>
      <protection/>
    </xf>
    <xf numFmtId="4" fontId="4" fillId="0" borderId="11" xfId="50" applyNumberFormat="1" applyFont="1" applyFill="1" applyBorder="1" applyAlignment="1" quotePrefix="1">
      <alignment horizontal="center" vertical="center"/>
      <protection/>
    </xf>
    <xf numFmtId="213" fontId="4" fillId="0" borderId="11" xfId="50" applyNumberFormat="1" applyFont="1" applyFill="1" applyBorder="1" applyAlignment="1">
      <alignment horizontal="center" vertical="center"/>
      <protection/>
    </xf>
    <xf numFmtId="211" fontId="16" fillId="0" borderId="25" xfId="50" applyFont="1" applyBorder="1">
      <alignment/>
      <protection/>
    </xf>
    <xf numFmtId="49" fontId="4" fillId="0" borderId="11" xfId="50" applyNumberFormat="1" applyFont="1" applyFill="1" applyBorder="1" applyAlignment="1">
      <alignment horizontal="center" vertical="center"/>
      <protection/>
    </xf>
    <xf numFmtId="49" fontId="4" fillId="0" borderId="17" xfId="50" applyNumberFormat="1" applyFont="1" applyFill="1" applyBorder="1" applyAlignment="1">
      <alignment horizontal="center" vertical="center"/>
      <protection/>
    </xf>
    <xf numFmtId="49" fontId="4" fillId="0" borderId="23" xfId="50" applyNumberFormat="1" applyFont="1" applyFill="1" applyBorder="1" applyAlignment="1">
      <alignment horizontal="center" vertical="center"/>
      <protection/>
    </xf>
    <xf numFmtId="49" fontId="4" fillId="0" borderId="25" xfId="50" applyNumberFormat="1" applyFont="1" applyFill="1" applyBorder="1" applyAlignment="1">
      <alignment horizontal="center" vertical="center"/>
      <protection/>
    </xf>
    <xf numFmtId="4" fontId="4" fillId="0" borderId="0" xfId="50" applyNumberFormat="1" applyFont="1" applyFill="1" applyBorder="1" applyAlignment="1">
      <alignment horizontal="center" vertical="center"/>
      <protection/>
    </xf>
    <xf numFmtId="4" fontId="4" fillId="0" borderId="12" xfId="50" applyNumberFormat="1" applyFont="1" applyFill="1" applyBorder="1" applyAlignment="1">
      <alignment horizontal="center" vertical="center"/>
      <protection/>
    </xf>
    <xf numFmtId="211" fontId="12" fillId="0" borderId="0" xfId="50" applyFont="1" applyFill="1" applyAlignment="1">
      <alignment horizontal="left" vertical="center"/>
      <protection/>
    </xf>
    <xf numFmtId="3" fontId="6" fillId="0" borderId="23" xfId="0" applyNumberFormat="1" applyFont="1" applyBorder="1" applyAlignment="1">
      <alignment horizontal="center"/>
    </xf>
    <xf numFmtId="16" fontId="7" fillId="0" borderId="21" xfId="0" applyNumberFormat="1" applyFont="1" applyBorder="1" applyAlignment="1">
      <alignment horizontal="center"/>
    </xf>
    <xf numFmtId="16" fontId="7" fillId="0" borderId="21" xfId="0" applyNumberFormat="1" applyFont="1" applyBorder="1" applyAlignment="1" quotePrefix="1">
      <alignment horizontal="center"/>
    </xf>
    <xf numFmtId="16" fontId="7" fillId="0" borderId="19" xfId="0" applyNumberFormat="1" applyFont="1" applyBorder="1" applyAlignment="1">
      <alignment horizontal="center"/>
    </xf>
    <xf numFmtId="3" fontId="6" fillId="0" borderId="28" xfId="0" applyNumberFormat="1" applyFont="1" applyBorder="1" applyAlignment="1">
      <alignment horizontal="center"/>
    </xf>
    <xf numFmtId="4" fontId="6" fillId="0" borderId="15" xfId="0" applyNumberFormat="1" applyFont="1" applyBorder="1" applyAlignment="1">
      <alignment horizontal="center"/>
    </xf>
    <xf numFmtId="4" fontId="6" fillId="0" borderId="14" xfId="0" applyNumberFormat="1" applyFont="1" applyBorder="1" applyAlignment="1">
      <alignment horizontal="center"/>
    </xf>
    <xf numFmtId="0" fontId="6" fillId="0" borderId="11" xfId="0" applyFont="1" applyBorder="1" applyAlignment="1">
      <alignment/>
    </xf>
    <xf numFmtId="3" fontId="6" fillId="0" borderId="29" xfId="0" applyNumberFormat="1" applyFont="1" applyBorder="1" applyAlignment="1">
      <alignment horizontal="center"/>
    </xf>
    <xf numFmtId="3" fontId="6" fillId="0" borderId="19" xfId="0" applyNumberFormat="1" applyFont="1" applyBorder="1" applyAlignment="1">
      <alignment horizontal="right"/>
    </xf>
    <xf numFmtId="3" fontId="6" fillId="0" borderId="21" xfId="0" applyNumberFormat="1" applyFont="1" applyBorder="1" applyAlignment="1">
      <alignment horizontal="right"/>
    </xf>
    <xf numFmtId="4" fontId="6" fillId="0" borderId="21" xfId="0" applyNumberFormat="1" applyFont="1" applyBorder="1" applyAlignment="1">
      <alignment horizontal="right"/>
    </xf>
    <xf numFmtId="4" fontId="6" fillId="0" borderId="19" xfId="0" applyNumberFormat="1" applyFont="1" applyBorder="1" applyAlignment="1">
      <alignment horizontal="right"/>
    </xf>
    <xf numFmtId="3" fontId="6" fillId="0" borderId="19" xfId="0" applyNumberFormat="1" applyFont="1" applyBorder="1" applyAlignment="1">
      <alignment horizontal="center"/>
    </xf>
    <xf numFmtId="3" fontId="6" fillId="0" borderId="23" xfId="0" applyNumberFormat="1" applyFont="1" applyBorder="1" applyAlignment="1">
      <alignment horizontal="right"/>
    </xf>
    <xf numFmtId="0" fontId="10" fillId="0" borderId="15" xfId="0" applyFont="1" applyBorder="1" applyAlignment="1">
      <alignment/>
    </xf>
    <xf numFmtId="0" fontId="6" fillId="0" borderId="15" xfId="0" applyFont="1" applyBorder="1" applyAlignment="1">
      <alignment/>
    </xf>
    <xf numFmtId="0" fontId="6" fillId="0" borderId="12" xfId="0" applyFont="1" applyBorder="1" applyAlignment="1">
      <alignment horizontal="left"/>
    </xf>
    <xf numFmtId="0" fontId="6" fillId="0" borderId="12" xfId="0" applyFont="1" applyBorder="1" applyAlignment="1" quotePrefix="1">
      <alignment/>
    </xf>
    <xf numFmtId="0" fontId="6" fillId="0" borderId="27" xfId="0" applyFont="1" applyBorder="1" applyAlignment="1">
      <alignment/>
    </xf>
    <xf numFmtId="0" fontId="6" fillId="0" borderId="30" xfId="0" applyFont="1" applyBorder="1" applyAlignment="1">
      <alignment/>
    </xf>
    <xf numFmtId="0" fontId="6" fillId="0" borderId="19" xfId="0" applyFont="1" applyBorder="1" applyAlignment="1">
      <alignment/>
    </xf>
    <xf numFmtId="9" fontId="6" fillId="0" borderId="0" xfId="0" applyNumberFormat="1" applyFont="1" applyBorder="1" applyAlignment="1">
      <alignment horizontal="left"/>
    </xf>
    <xf numFmtId="4" fontId="6" fillId="0" borderId="23" xfId="0" applyNumberFormat="1" applyFont="1" applyBorder="1" applyAlignment="1">
      <alignment horizontal="right"/>
    </xf>
    <xf numFmtId="193" fontId="6" fillId="0" borderId="12" xfId="0" applyNumberFormat="1" applyFont="1" applyBorder="1" applyAlignment="1">
      <alignment horizontal="center"/>
    </xf>
    <xf numFmtId="191" fontId="6" fillId="0" borderId="12" xfId="0" applyNumberFormat="1" applyFont="1" applyBorder="1" applyAlignment="1">
      <alignment horizontal="center"/>
    </xf>
    <xf numFmtId="4" fontId="6" fillId="0" borderId="24" xfId="0" applyNumberFormat="1" applyFont="1" applyBorder="1" applyAlignment="1">
      <alignment/>
    </xf>
    <xf numFmtId="4" fontId="6" fillId="0" borderId="31" xfId="0" applyNumberFormat="1" applyFont="1" applyBorder="1" applyAlignment="1">
      <alignment/>
    </xf>
    <xf numFmtId="4" fontId="6" fillId="0" borderId="29" xfId="0" applyNumberFormat="1" applyFont="1" applyBorder="1" applyAlignment="1">
      <alignment/>
    </xf>
    <xf numFmtId="4" fontId="6" fillId="0" borderId="32" xfId="0" applyNumberFormat="1" applyFont="1" applyBorder="1" applyAlignment="1">
      <alignment/>
    </xf>
    <xf numFmtId="194" fontId="6" fillId="0" borderId="12" xfId="0" applyNumberFormat="1" applyFont="1" applyBorder="1" applyAlignment="1">
      <alignment horizontal="center"/>
    </xf>
    <xf numFmtId="211" fontId="5" fillId="0" borderId="22" xfId="50" applyFont="1" applyFill="1" applyBorder="1" applyAlignment="1">
      <alignment horizontal="center" vertical="center"/>
      <protection/>
    </xf>
    <xf numFmtId="211" fontId="5" fillId="0" borderId="23" xfId="50" applyFont="1" applyFill="1" applyBorder="1" applyAlignment="1">
      <alignment horizontal="center" vertical="center"/>
      <protection/>
    </xf>
    <xf numFmtId="4" fontId="4" fillId="0" borderId="17" xfId="50" applyNumberFormat="1" applyFont="1" applyFill="1" applyBorder="1" applyAlignment="1">
      <alignment horizontal="center" vertical="center"/>
      <protection/>
    </xf>
    <xf numFmtId="4" fontId="4" fillId="0" borderId="18" xfId="50" applyNumberFormat="1" applyFont="1" applyFill="1" applyBorder="1" applyAlignment="1">
      <alignment horizontal="center" vertical="center"/>
      <protection/>
    </xf>
    <xf numFmtId="4" fontId="4" fillId="0" borderId="14" xfId="50" applyNumberFormat="1" applyFont="1" applyFill="1" applyBorder="1" applyAlignment="1">
      <alignment horizontal="center" vertical="center"/>
      <protection/>
    </xf>
    <xf numFmtId="211" fontId="5" fillId="0" borderId="15" xfId="50" applyFont="1" applyFill="1" applyBorder="1" applyAlignment="1">
      <alignment vertical="center"/>
      <protection/>
    </xf>
    <xf numFmtId="211" fontId="4" fillId="0" borderId="12" xfId="50" applyFont="1" applyFill="1" applyBorder="1" applyAlignment="1">
      <alignment horizontal="left" vertical="center"/>
      <protection/>
    </xf>
    <xf numFmtId="211" fontId="4" fillId="0" borderId="14" xfId="50" applyFont="1" applyFill="1" applyBorder="1" applyAlignment="1">
      <alignment horizontal="left" vertical="center"/>
      <protection/>
    </xf>
    <xf numFmtId="211" fontId="4" fillId="0" borderId="15" xfId="50" applyFont="1" applyFill="1" applyBorder="1" applyAlignment="1">
      <alignment horizontal="left" vertical="center"/>
      <protection/>
    </xf>
    <xf numFmtId="211" fontId="4" fillId="0" borderId="19" xfId="50" applyFont="1" applyFill="1" applyBorder="1" applyAlignment="1">
      <alignment horizontal="left" vertical="center"/>
      <protection/>
    </xf>
    <xf numFmtId="194" fontId="4" fillId="0" borderId="0" xfId="50" applyNumberFormat="1" applyFont="1" applyFill="1" applyBorder="1" applyAlignment="1">
      <alignment horizontal="center" vertical="center"/>
      <protection/>
    </xf>
    <xf numFmtId="193" fontId="4" fillId="0" borderId="18" xfId="50" applyNumberFormat="1" applyFont="1" applyFill="1" applyBorder="1" applyAlignment="1">
      <alignment horizontal="center" vertical="center"/>
      <protection/>
    </xf>
    <xf numFmtId="3" fontId="4" fillId="0" borderId="0" xfId="50" applyNumberFormat="1" applyFont="1" applyFill="1" applyBorder="1" applyAlignment="1">
      <alignment horizontal="center" vertical="center"/>
      <protection/>
    </xf>
    <xf numFmtId="4" fontId="4" fillId="0" borderId="0" xfId="50" applyNumberFormat="1" applyFont="1" applyFill="1" applyBorder="1" applyAlignment="1" quotePrefix="1">
      <alignment horizontal="center" vertical="center"/>
      <protection/>
    </xf>
    <xf numFmtId="213" fontId="4" fillId="0" borderId="0" xfId="50" applyNumberFormat="1" applyFont="1" applyFill="1" applyBorder="1" applyAlignment="1">
      <alignment horizontal="center" vertical="center"/>
      <protection/>
    </xf>
    <xf numFmtId="211" fontId="16" fillId="0" borderId="28" xfId="50" applyFont="1" applyBorder="1">
      <alignment/>
      <protection/>
    </xf>
    <xf numFmtId="49" fontId="4" fillId="0" borderId="0" xfId="50" applyNumberFormat="1" applyFont="1" applyFill="1" applyBorder="1" applyAlignment="1">
      <alignment horizontal="center" vertical="center"/>
      <protection/>
    </xf>
    <xf numFmtId="49" fontId="4" fillId="0" borderId="18" xfId="50" applyNumberFormat="1" applyFont="1" applyFill="1" applyBorder="1" applyAlignment="1">
      <alignment horizontal="center" vertical="center"/>
      <protection/>
    </xf>
    <xf numFmtId="49" fontId="4" fillId="0" borderId="22" xfId="50" applyNumberFormat="1" applyFont="1" applyFill="1" applyBorder="1" applyAlignment="1">
      <alignment horizontal="center" vertical="center"/>
      <protection/>
    </xf>
    <xf numFmtId="49" fontId="4" fillId="0" borderId="28" xfId="50" applyNumberFormat="1" applyFont="1" applyFill="1" applyBorder="1" applyAlignment="1">
      <alignment horizontal="center" vertical="center"/>
      <protection/>
    </xf>
    <xf numFmtId="211" fontId="5" fillId="0" borderId="21" xfId="50" applyFont="1" applyFill="1" applyBorder="1" applyAlignment="1">
      <alignment horizontal="center" vertical="center"/>
      <protection/>
    </xf>
    <xf numFmtId="194" fontId="4" fillId="0" borderId="12" xfId="50" applyNumberFormat="1" applyFont="1" applyFill="1" applyBorder="1" applyAlignment="1">
      <alignment horizontal="center" vertical="center"/>
      <protection/>
    </xf>
    <xf numFmtId="193" fontId="4" fillId="0" borderId="14" xfId="50" applyNumberFormat="1" applyFont="1" applyFill="1" applyBorder="1" applyAlignment="1">
      <alignment horizontal="center" vertical="center"/>
      <protection/>
    </xf>
    <xf numFmtId="3" fontId="4" fillId="0" borderId="12" xfId="50" applyNumberFormat="1" applyFont="1" applyFill="1" applyBorder="1" applyAlignment="1">
      <alignment horizontal="center" vertical="center"/>
      <protection/>
    </xf>
    <xf numFmtId="4" fontId="4" fillId="0" borderId="12" xfId="50" applyNumberFormat="1" applyFont="1" applyFill="1" applyBorder="1" applyAlignment="1" quotePrefix="1">
      <alignment horizontal="center" vertical="center"/>
      <protection/>
    </xf>
    <xf numFmtId="213" fontId="4" fillId="0" borderId="12" xfId="50" applyNumberFormat="1" applyFont="1" applyFill="1" applyBorder="1" applyAlignment="1">
      <alignment horizontal="center" vertical="center"/>
      <protection/>
    </xf>
    <xf numFmtId="211" fontId="16" fillId="0" borderId="15" xfId="50" applyFont="1" applyBorder="1">
      <alignment/>
      <protection/>
    </xf>
    <xf numFmtId="49" fontId="4" fillId="0" borderId="12" xfId="50" applyNumberFormat="1" applyFont="1" applyFill="1" applyBorder="1" applyAlignment="1">
      <alignment horizontal="center" vertical="center"/>
      <protection/>
    </xf>
    <xf numFmtId="49" fontId="4" fillId="0" borderId="14" xfId="50" applyNumberFormat="1" applyFont="1" applyFill="1" applyBorder="1" applyAlignment="1">
      <alignment horizontal="center" vertical="center"/>
      <protection/>
    </xf>
    <xf numFmtId="49" fontId="4" fillId="0" borderId="19" xfId="50" applyNumberFormat="1" applyFont="1" applyFill="1" applyBorder="1" applyAlignment="1">
      <alignment horizontal="center" vertical="center"/>
      <protection/>
    </xf>
    <xf numFmtId="49" fontId="4" fillId="0" borderId="15" xfId="50" applyNumberFormat="1" applyFont="1" applyFill="1" applyBorder="1" applyAlignment="1">
      <alignment horizontal="center" vertical="center"/>
      <protection/>
    </xf>
    <xf numFmtId="194" fontId="4" fillId="0" borderId="17" xfId="50" applyNumberFormat="1" applyFont="1" applyFill="1" applyBorder="1" applyAlignment="1">
      <alignment horizontal="center" vertical="center"/>
      <protection/>
    </xf>
    <xf numFmtId="214" fontId="4" fillId="0" borderId="12" xfId="50" applyNumberFormat="1" applyFont="1" applyFill="1" applyBorder="1" applyAlignment="1">
      <alignment horizontal="center" vertical="center"/>
      <protection/>
    </xf>
    <xf numFmtId="214" fontId="4" fillId="0" borderId="11" xfId="50" applyNumberFormat="1" applyFont="1" applyFill="1" applyBorder="1" applyAlignment="1">
      <alignment horizontal="center" vertical="center"/>
      <protection/>
    </xf>
    <xf numFmtId="194" fontId="4" fillId="0" borderId="18" xfId="50" applyNumberFormat="1" applyFont="1" applyFill="1" applyBorder="1" applyAlignment="1">
      <alignment horizontal="center" vertical="center"/>
      <protection/>
    </xf>
    <xf numFmtId="211" fontId="5" fillId="0" borderId="14" xfId="50" applyFont="1" applyFill="1" applyBorder="1" applyAlignment="1">
      <alignment vertical="center"/>
      <protection/>
    </xf>
    <xf numFmtId="211" fontId="5" fillId="0" borderId="19" xfId="50" applyFont="1" applyFill="1" applyBorder="1" applyAlignment="1">
      <alignment horizontal="center" vertical="center"/>
      <protection/>
    </xf>
    <xf numFmtId="211" fontId="5" fillId="0" borderId="23" xfId="50" applyFont="1" applyFill="1" applyBorder="1" applyAlignment="1" quotePrefix="1">
      <alignment horizontal="center" vertical="center"/>
      <protection/>
    </xf>
    <xf numFmtId="211" fontId="5" fillId="0" borderId="18" xfId="50" applyFont="1" applyFill="1" applyBorder="1" applyAlignment="1">
      <alignment horizontal="center" vertical="center"/>
      <protection/>
    </xf>
    <xf numFmtId="193" fontId="4" fillId="0" borderId="11" xfId="50" applyNumberFormat="1" applyFont="1" applyFill="1" applyBorder="1" applyAlignment="1">
      <alignment horizontal="center" vertical="center"/>
      <protection/>
    </xf>
    <xf numFmtId="194" fontId="4" fillId="0" borderId="14" xfId="50" applyNumberFormat="1" applyFont="1" applyFill="1" applyBorder="1" applyAlignment="1">
      <alignment horizontal="center" vertical="center"/>
      <protection/>
    </xf>
    <xf numFmtId="4" fontId="4" fillId="0" borderId="10" xfId="50" applyNumberFormat="1" applyFont="1" applyFill="1" applyBorder="1" applyAlignment="1">
      <alignment horizontal="center" vertical="center"/>
      <protection/>
    </xf>
    <xf numFmtId="49" fontId="4" fillId="0" borderId="20" xfId="50" applyNumberFormat="1" applyFont="1" applyFill="1" applyBorder="1" applyAlignment="1">
      <alignment horizontal="center" vertical="center"/>
      <protection/>
    </xf>
    <xf numFmtId="49" fontId="4" fillId="0" borderId="10" xfId="50" applyNumberFormat="1" applyFont="1" applyFill="1" applyBorder="1" applyAlignment="1">
      <alignment horizontal="center" vertical="center"/>
      <protection/>
    </xf>
    <xf numFmtId="211" fontId="5" fillId="0" borderId="17" xfId="50" applyFont="1" applyFill="1" applyBorder="1" applyAlignment="1">
      <alignment horizontal="center" vertical="center"/>
      <protection/>
    </xf>
    <xf numFmtId="49" fontId="4" fillId="0" borderId="13" xfId="50" applyNumberFormat="1" applyFont="1" applyFill="1" applyBorder="1" applyAlignment="1">
      <alignment horizontal="center" vertical="center"/>
      <protection/>
    </xf>
    <xf numFmtId="0" fontId="8" fillId="0" borderId="14" xfId="0" applyFont="1" applyBorder="1" applyAlignment="1">
      <alignment horizontal="center"/>
    </xf>
    <xf numFmtId="0" fontId="9" fillId="0" borderId="12" xfId="0" applyFont="1" applyBorder="1" applyAlignment="1" quotePrefix="1">
      <alignment/>
    </xf>
    <xf numFmtId="194" fontId="4" fillId="0" borderId="10" xfId="50" applyNumberFormat="1" applyFont="1" applyFill="1" applyBorder="1" applyAlignment="1">
      <alignment horizontal="center" vertical="center"/>
      <protection/>
    </xf>
    <xf numFmtId="194" fontId="4" fillId="0" borderId="13" xfId="50" applyNumberFormat="1" applyFont="1" applyFill="1" applyBorder="1" applyAlignment="1">
      <alignment horizontal="center" vertical="center"/>
      <protection/>
    </xf>
    <xf numFmtId="3" fontId="4" fillId="0" borderId="10" xfId="50" applyNumberFormat="1" applyFont="1" applyFill="1" applyBorder="1" applyAlignment="1">
      <alignment horizontal="center" vertical="center"/>
      <protection/>
    </xf>
    <xf numFmtId="4" fontId="4" fillId="0" borderId="10" xfId="50" applyNumberFormat="1" applyFont="1" applyFill="1" applyBorder="1" applyAlignment="1" quotePrefix="1">
      <alignment horizontal="center" vertical="center"/>
      <protection/>
    </xf>
    <xf numFmtId="49" fontId="4" fillId="0" borderId="21" xfId="50" applyNumberFormat="1" applyFont="1" applyFill="1" applyBorder="1" applyAlignment="1">
      <alignment horizontal="center" vertical="center"/>
      <protection/>
    </xf>
    <xf numFmtId="4" fontId="4" fillId="0" borderId="13" xfId="50" applyNumberFormat="1" applyFont="1" applyFill="1" applyBorder="1" applyAlignment="1">
      <alignment horizontal="center" vertical="center"/>
      <protection/>
    </xf>
    <xf numFmtId="3" fontId="4" fillId="0" borderId="15" xfId="50" applyNumberFormat="1" applyFont="1" applyFill="1" applyBorder="1" applyAlignment="1">
      <alignment horizontal="center" vertical="center"/>
      <protection/>
    </xf>
    <xf numFmtId="213" fontId="4" fillId="0" borderId="14" xfId="50" applyNumberFormat="1" applyFont="1" applyFill="1" applyBorder="1" applyAlignment="1">
      <alignment horizontal="center" vertical="center"/>
      <protection/>
    </xf>
    <xf numFmtId="4" fontId="4" fillId="0" borderId="15" xfId="50" applyNumberFormat="1" applyFont="1" applyFill="1" applyBorder="1" applyAlignment="1">
      <alignment horizontal="center" vertical="center"/>
      <protection/>
    </xf>
    <xf numFmtId="4" fontId="4" fillId="0" borderId="20" xfId="50" applyNumberFormat="1" applyFont="1" applyFill="1" applyBorder="1" applyAlignment="1">
      <alignment horizontal="center" vertical="center"/>
      <protection/>
    </xf>
    <xf numFmtId="213" fontId="4" fillId="0" borderId="13" xfId="50" applyNumberFormat="1" applyFont="1" applyFill="1" applyBorder="1" applyAlignment="1">
      <alignment horizontal="center" vertical="center"/>
      <protection/>
    </xf>
    <xf numFmtId="194" fontId="4" fillId="0" borderId="20" xfId="50" applyNumberFormat="1" applyFont="1" applyFill="1" applyBorder="1" applyAlignment="1">
      <alignment horizontal="center" vertical="center"/>
      <protection/>
    </xf>
    <xf numFmtId="3" fontId="4" fillId="0" borderId="20" xfId="50" applyNumberFormat="1" applyFont="1" applyFill="1" applyBorder="1" applyAlignment="1">
      <alignment horizontal="center" vertical="center"/>
      <protection/>
    </xf>
    <xf numFmtId="194" fontId="4" fillId="0" borderId="15" xfId="50" applyNumberFormat="1" applyFont="1" applyFill="1" applyBorder="1" applyAlignment="1">
      <alignment horizontal="center" vertical="center"/>
      <protection/>
    </xf>
    <xf numFmtId="211" fontId="16" fillId="0" borderId="20" xfId="50" applyFont="1" applyBorder="1" applyAlignment="1">
      <alignment/>
      <protection/>
    </xf>
    <xf numFmtId="211" fontId="16" fillId="0" borderId="15" xfId="50" applyFont="1" applyBorder="1" applyAlignment="1">
      <alignment/>
      <protection/>
    </xf>
    <xf numFmtId="3" fontId="6" fillId="0" borderId="17" xfId="0" applyNumberFormat="1" applyFont="1" applyBorder="1" applyAlignment="1">
      <alignment horizontal="centerContinuous"/>
    </xf>
    <xf numFmtId="3" fontId="6" fillId="0" borderId="26" xfId="0" applyNumberFormat="1" applyFont="1" applyBorder="1" applyAlignment="1">
      <alignment horizontal="center"/>
    </xf>
    <xf numFmtId="211" fontId="18" fillId="0" borderId="0" xfId="50" applyFont="1" applyFill="1" applyAlignment="1">
      <alignment vertical="center" wrapText="1"/>
      <protection/>
    </xf>
    <xf numFmtId="0" fontId="9" fillId="0" borderId="0" xfId="0" applyFont="1" applyBorder="1" applyAlignment="1">
      <alignment horizontal="left"/>
    </xf>
    <xf numFmtId="9" fontId="9" fillId="0" borderId="0" xfId="0" applyNumberFormat="1" applyFont="1" applyBorder="1" applyAlignment="1">
      <alignment horizontal="center"/>
    </xf>
    <xf numFmtId="3" fontId="9" fillId="0" borderId="10" xfId="0" applyNumberFormat="1" applyFont="1" applyBorder="1" applyAlignment="1">
      <alignment horizontal="left"/>
    </xf>
    <xf numFmtId="3" fontId="9" fillId="0" borderId="0" xfId="0" applyNumberFormat="1" applyFont="1" applyBorder="1" applyAlignment="1">
      <alignment horizontal="center"/>
    </xf>
    <xf numFmtId="0" fontId="9" fillId="0" borderId="0" xfId="0" applyFont="1" applyBorder="1" applyAlignment="1">
      <alignment/>
    </xf>
    <xf numFmtId="4" fontId="4" fillId="0" borderId="25" xfId="50" applyNumberFormat="1" applyFont="1" applyFill="1" applyBorder="1" applyAlignment="1">
      <alignment horizontal="center" vertical="center"/>
      <protection/>
    </xf>
    <xf numFmtId="211" fontId="16" fillId="0" borderId="20" xfId="50" applyFont="1" applyBorder="1" applyAlignment="1">
      <alignment horizontal="center"/>
      <protection/>
    </xf>
    <xf numFmtId="211" fontId="16" fillId="0" borderId="15" xfId="50" applyFont="1" applyBorder="1" applyAlignment="1">
      <alignment horizontal="center"/>
      <protection/>
    </xf>
    <xf numFmtId="0" fontId="4" fillId="0" borderId="15" xfId="0" applyFont="1" applyBorder="1" applyAlignment="1">
      <alignment horizontal="center"/>
    </xf>
    <xf numFmtId="0" fontId="4" fillId="0" borderId="14" xfId="0" applyFont="1" applyBorder="1" applyAlignment="1">
      <alignment horizontal="center"/>
    </xf>
    <xf numFmtId="0" fontId="11" fillId="0" borderId="0" xfId="0" applyFont="1" applyAlignment="1">
      <alignment horizontal="center"/>
    </xf>
    <xf numFmtId="3" fontId="6" fillId="0" borderId="28" xfId="0" applyNumberFormat="1" applyFont="1" applyBorder="1" applyAlignment="1">
      <alignment horizontal="center"/>
    </xf>
    <xf numFmtId="3" fontId="6" fillId="0" borderId="0" xfId="0" applyNumberFormat="1" applyFont="1" applyBorder="1" applyAlignment="1">
      <alignment horizontal="center"/>
    </xf>
    <xf numFmtId="3" fontId="6" fillId="0" borderId="0" xfId="0" applyNumberFormat="1" applyFont="1" applyBorder="1" applyAlignment="1" quotePrefix="1">
      <alignment horizontal="center"/>
    </xf>
    <xf numFmtId="3" fontId="6" fillId="0" borderId="18" xfId="0" applyNumberFormat="1" applyFont="1" applyBorder="1" applyAlignment="1" quotePrefix="1">
      <alignment horizontal="center"/>
    </xf>
    <xf numFmtId="0" fontId="6" fillId="0" borderId="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3" fontId="6" fillId="0" borderId="10" xfId="0" applyNumberFormat="1" applyFont="1" applyBorder="1" applyAlignment="1">
      <alignment horizontal="center"/>
    </xf>
    <xf numFmtId="0" fontId="0" fillId="0" borderId="11" xfId="0" applyBorder="1" applyAlignment="1">
      <alignment horizontal="center"/>
    </xf>
    <xf numFmtId="3" fontId="6" fillId="0" borderId="11" xfId="0" applyNumberFormat="1" applyFont="1" applyBorder="1" applyAlignment="1">
      <alignment horizontal="center"/>
    </xf>
    <xf numFmtId="3" fontId="6" fillId="0" borderId="13" xfId="0" applyNumberFormat="1" applyFont="1" applyBorder="1" applyAlignment="1">
      <alignment horizontal="center"/>
    </xf>
    <xf numFmtId="3" fontId="6" fillId="0" borderId="1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3" fontId="6" fillId="0" borderId="18"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14" fontId="6" fillId="0" borderId="13" xfId="0" applyNumberFormat="1" applyFont="1" applyBorder="1" applyAlignment="1" quotePrefix="1">
      <alignment horizontal="center"/>
    </xf>
    <xf numFmtId="14" fontId="6" fillId="0" borderId="17" xfId="0" applyNumberFormat="1" applyFont="1" applyBorder="1" applyAlignment="1" quotePrefix="1">
      <alignment horizontal="center"/>
    </xf>
    <xf numFmtId="3" fontId="6" fillId="0" borderId="24" xfId="0" applyNumberFormat="1" applyFont="1" applyBorder="1" applyAlignment="1">
      <alignment horizontal="center"/>
    </xf>
    <xf numFmtId="3" fontId="6" fillId="0" borderId="33" xfId="0" applyNumberFormat="1" applyFont="1" applyBorder="1" applyAlignment="1">
      <alignment horizontal="center"/>
    </xf>
    <xf numFmtId="3" fontId="6" fillId="0" borderId="31" xfId="0" applyNumberFormat="1" applyFont="1" applyBorder="1" applyAlignment="1">
      <alignment horizontal="center"/>
    </xf>
    <xf numFmtId="3" fontId="6" fillId="0" borderId="16" xfId="0" applyNumberFormat="1" applyFont="1" applyBorder="1" applyAlignment="1">
      <alignment horizontal="center"/>
    </xf>
    <xf numFmtId="3" fontId="6" fillId="0" borderId="34" xfId="0" applyNumberFormat="1" applyFont="1" applyBorder="1" applyAlignment="1">
      <alignment horizontal="center"/>
    </xf>
    <xf numFmtId="3" fontId="6" fillId="0" borderId="13" xfId="0" applyNumberFormat="1" applyFont="1" applyBorder="1" applyAlignment="1" quotePrefix="1">
      <alignment horizontal="center"/>
    </xf>
    <xf numFmtId="3" fontId="6" fillId="0" borderId="17" xfId="0" applyNumberFormat="1" applyFont="1" applyBorder="1" applyAlignment="1" quotePrefix="1">
      <alignment horizontal="center"/>
    </xf>
    <xf numFmtId="3" fontId="6" fillId="0" borderId="10" xfId="0" applyNumberFormat="1" applyFont="1" applyBorder="1" applyAlignment="1" quotePrefix="1">
      <alignment horizontal="center"/>
    </xf>
    <xf numFmtId="3" fontId="6" fillId="0" borderId="11" xfId="0" applyNumberFormat="1" applyFont="1" applyBorder="1" applyAlignment="1" quotePrefix="1">
      <alignment horizontal="center"/>
    </xf>
    <xf numFmtId="14" fontId="4" fillId="0" borderId="13" xfId="0" applyNumberFormat="1" applyFont="1" applyBorder="1" applyAlignment="1" quotePrefix="1">
      <alignment horizontal="center"/>
    </xf>
    <xf numFmtId="14" fontId="4" fillId="0" borderId="17" xfId="0" applyNumberFormat="1" applyFont="1" applyBorder="1" applyAlignment="1" quotePrefix="1">
      <alignment horizontal="center"/>
    </xf>
    <xf numFmtId="0" fontId="0" fillId="0" borderId="0" xfId="0" applyBorder="1" applyAlignment="1">
      <alignment horizontal="center"/>
    </xf>
    <xf numFmtId="0" fontId="0" fillId="0" borderId="17" xfId="0" applyBorder="1" applyAlignment="1">
      <alignment horizontal="center"/>
    </xf>
    <xf numFmtId="3" fontId="6" fillId="0" borderId="35" xfId="0" applyNumberFormat="1" applyFont="1" applyBorder="1" applyAlignment="1">
      <alignment horizontal="center"/>
    </xf>
    <xf numFmtId="0" fontId="0" fillId="0" borderId="0" xfId="0" applyBorder="1" applyAlignment="1">
      <alignment/>
    </xf>
    <xf numFmtId="0" fontId="0" fillId="0" borderId="11" xfId="0" applyBorder="1" applyAlignment="1">
      <alignment/>
    </xf>
    <xf numFmtId="0" fontId="0" fillId="0" borderId="18" xfId="0" applyBorder="1" applyAlignment="1">
      <alignment/>
    </xf>
    <xf numFmtId="0" fontId="0" fillId="0" borderId="17" xfId="0" applyBorder="1" applyAlignment="1">
      <alignment/>
    </xf>
    <xf numFmtId="3" fontId="6" fillId="0" borderId="12" xfId="0" applyNumberFormat="1" applyFont="1" applyBorder="1" applyAlignment="1">
      <alignment horizontal="center"/>
    </xf>
    <xf numFmtId="3" fontId="6" fillId="0" borderId="14" xfId="0" applyNumberFormat="1" applyFont="1" applyBorder="1" applyAlignment="1">
      <alignment horizontal="center"/>
    </xf>
    <xf numFmtId="0" fontId="11" fillId="0" borderId="19" xfId="0" applyFont="1" applyBorder="1" applyAlignment="1">
      <alignment horizontal="center"/>
    </xf>
    <xf numFmtId="3" fontId="6" fillId="0" borderId="21" xfId="0" applyNumberFormat="1" applyFont="1" applyBorder="1" applyAlignment="1">
      <alignment horizontal="center"/>
    </xf>
    <xf numFmtId="3" fontId="6" fillId="0" borderId="22" xfId="0" applyNumberFormat="1" applyFont="1" applyBorder="1" applyAlignment="1">
      <alignment horizontal="center"/>
    </xf>
    <xf numFmtId="3" fontId="6" fillId="0" borderId="23" xfId="0" applyNumberFormat="1" applyFont="1" applyBorder="1" applyAlignment="1">
      <alignment horizontal="center"/>
    </xf>
    <xf numFmtId="0" fontId="6" fillId="0" borderId="18" xfId="0" applyFont="1" applyBorder="1" applyAlignment="1">
      <alignment horizontal="center"/>
    </xf>
    <xf numFmtId="0" fontId="6" fillId="0" borderId="17"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14" fontId="6" fillId="0" borderId="18" xfId="0" applyNumberFormat="1" applyFont="1" applyBorder="1" applyAlignment="1" quotePrefix="1">
      <alignment horizontal="center"/>
    </xf>
    <xf numFmtId="4" fontId="6" fillId="0" borderId="24" xfId="0" applyNumberFormat="1" applyFont="1" applyBorder="1" applyAlignment="1">
      <alignment horizontal="center"/>
    </xf>
    <xf numFmtId="4" fontId="6" fillId="0" borderId="33" xfId="0" applyNumberFormat="1" applyFont="1" applyBorder="1" applyAlignment="1">
      <alignment horizontal="center"/>
    </xf>
    <xf numFmtId="3" fontId="6" fillId="0" borderId="36" xfId="0" applyNumberFormat="1" applyFont="1" applyBorder="1" applyAlignment="1">
      <alignment horizontal="center"/>
    </xf>
    <xf numFmtId="3" fontId="6" fillId="0" borderId="32" xfId="0" applyNumberFormat="1" applyFont="1" applyBorder="1" applyAlignment="1">
      <alignment horizontal="center"/>
    </xf>
    <xf numFmtId="4" fontId="6" fillId="0" borderId="29" xfId="0" applyNumberFormat="1" applyFont="1" applyBorder="1" applyAlignment="1">
      <alignment horizontal="center"/>
    </xf>
    <xf numFmtId="4" fontId="6" fillId="0" borderId="36" xfId="0" applyNumberFormat="1" applyFont="1" applyBorder="1" applyAlignment="1">
      <alignment horizontal="center"/>
    </xf>
    <xf numFmtId="0" fontId="9" fillId="0" borderId="10" xfId="0" applyFont="1" applyBorder="1" applyAlignment="1">
      <alignment horizontal="left"/>
    </xf>
    <xf numFmtId="0" fontId="9" fillId="0" borderId="11" xfId="0" applyFont="1" applyBorder="1" applyAlignment="1">
      <alignment horizontal="left"/>
    </xf>
    <xf numFmtId="0" fontId="6" fillId="0" borderId="13" xfId="0" applyFont="1" applyBorder="1" applyAlignment="1">
      <alignment horizontal="center"/>
    </xf>
    <xf numFmtId="0" fontId="6" fillId="0" borderId="21" xfId="0" applyFont="1" applyBorder="1" applyAlignment="1">
      <alignment horizontal="center"/>
    </xf>
    <xf numFmtId="14" fontId="6" fillId="0" borderId="10" xfId="0" applyNumberFormat="1" applyFont="1" applyBorder="1" applyAlignment="1" quotePrefix="1">
      <alignment horizontal="center"/>
    </xf>
    <xf numFmtId="14" fontId="6" fillId="0" borderId="11" xfId="0" applyNumberFormat="1" applyFont="1" applyBorder="1" applyAlignment="1" quotePrefix="1">
      <alignment horizontal="center"/>
    </xf>
    <xf numFmtId="3" fontId="6" fillId="0" borderId="20" xfId="0" applyNumberFormat="1" applyFont="1" applyBorder="1" applyAlignment="1">
      <alignment horizontal="center"/>
    </xf>
    <xf numFmtId="3" fontId="6" fillId="0" borderId="25" xfId="0" applyNumberFormat="1" applyFont="1" applyBorder="1" applyAlignment="1">
      <alignment horizontal="center"/>
    </xf>
    <xf numFmtId="0" fontId="6" fillId="0" borderId="0" xfId="0" applyFont="1" applyBorder="1" applyAlignment="1">
      <alignment horizontal="left"/>
    </xf>
    <xf numFmtId="14" fontId="6" fillId="0" borderId="0" xfId="0" applyNumberFormat="1" applyFont="1" applyBorder="1" applyAlignment="1" quotePrefix="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4" fillId="0" borderId="25" xfId="0"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211" fontId="20" fillId="0" borderId="0" xfId="50" applyFont="1" applyBorder="1" applyAlignment="1">
      <alignment horizontal="center"/>
      <protection/>
    </xf>
    <xf numFmtId="211" fontId="20" fillId="0" borderId="18" xfId="50" applyFont="1" applyBorder="1" applyAlignment="1">
      <alignment horizontal="center"/>
      <protection/>
    </xf>
    <xf numFmtId="211" fontId="5" fillId="0" borderId="22" xfId="50" applyFont="1" applyFill="1" applyBorder="1" applyAlignment="1">
      <alignment horizontal="center" vertical="center"/>
      <protection/>
    </xf>
    <xf numFmtId="211" fontId="19" fillId="0" borderId="22" xfId="50" applyFont="1" applyBorder="1" applyAlignment="1">
      <alignment horizontal="center"/>
      <protection/>
    </xf>
    <xf numFmtId="0" fontId="4" fillId="0" borderId="28" xfId="0" applyFont="1" applyBorder="1" applyAlignment="1">
      <alignment horizontal="center"/>
    </xf>
    <xf numFmtId="211" fontId="20" fillId="0" borderId="28" xfId="50" applyFont="1" applyBorder="1" applyAlignment="1">
      <alignment horizontal="center"/>
      <protection/>
    </xf>
    <xf numFmtId="211" fontId="5" fillId="0" borderId="21" xfId="50" applyFont="1" applyFill="1" applyBorder="1" applyAlignment="1">
      <alignment horizontal="center" vertical="center"/>
      <protection/>
    </xf>
    <xf numFmtId="211" fontId="5" fillId="0" borderId="23" xfId="50" applyFont="1" applyFill="1" applyBorder="1" applyAlignment="1">
      <alignment horizontal="center" vertical="center"/>
      <protection/>
    </xf>
    <xf numFmtId="211" fontId="4" fillId="0" borderId="37" xfId="50" applyFont="1" applyFill="1" applyBorder="1" applyAlignment="1">
      <alignment horizontal="left" vertical="center"/>
      <protection/>
    </xf>
    <xf numFmtId="211" fontId="4" fillId="0" borderId="38" xfId="50" applyFont="1" applyFill="1" applyBorder="1" applyAlignment="1">
      <alignment horizontal="left" vertical="center"/>
      <protection/>
    </xf>
    <xf numFmtId="211" fontId="4" fillId="0" borderId="30" xfId="50" applyFont="1" applyFill="1" applyBorder="1" applyAlignment="1">
      <alignment horizontal="left" vertical="center"/>
      <protection/>
    </xf>
    <xf numFmtId="211" fontId="12" fillId="0" borderId="0" xfId="50" applyFont="1" applyFill="1" applyAlignment="1">
      <alignment horizontal="left" vertical="center"/>
      <protection/>
    </xf>
    <xf numFmtId="211" fontId="4" fillId="0" borderId="15" xfId="50" applyFont="1" applyFill="1" applyBorder="1" applyAlignment="1">
      <alignment horizontal="left" vertical="center"/>
      <protection/>
    </xf>
    <xf numFmtId="211" fontId="4" fillId="0" borderId="12" xfId="50" applyFont="1" applyFill="1" applyBorder="1" applyAlignment="1">
      <alignment horizontal="left" vertical="center"/>
      <protection/>
    </xf>
    <xf numFmtId="211" fontId="4" fillId="0" borderId="14" xfId="50" applyFont="1" applyFill="1" applyBorder="1" applyAlignment="1">
      <alignment horizontal="left" vertical="center"/>
      <protection/>
    </xf>
    <xf numFmtId="211" fontId="18" fillId="0" borderId="0" xfId="50" applyFont="1" applyFill="1" applyAlignment="1">
      <alignment horizontal="left" vertical="center" wrapText="1"/>
      <protection/>
    </xf>
    <xf numFmtId="211" fontId="21" fillId="0" borderId="21" xfId="50" applyFont="1" applyFill="1" applyBorder="1" applyAlignment="1">
      <alignment horizontal="center" vertical="center"/>
      <protection/>
    </xf>
    <xf numFmtId="211" fontId="21" fillId="0" borderId="23" xfId="50" applyFont="1" applyFill="1" applyBorder="1" applyAlignment="1">
      <alignment horizontal="center" vertical="center"/>
      <protection/>
    </xf>
    <xf numFmtId="49" fontId="4" fillId="0" borderId="20" xfId="50" applyNumberFormat="1" applyFont="1" applyFill="1" applyBorder="1" applyAlignment="1">
      <alignment horizontal="center" vertical="center"/>
      <protection/>
    </xf>
    <xf numFmtId="49" fontId="4" fillId="0" borderId="25" xfId="50" applyNumberFormat="1" applyFont="1" applyFill="1" applyBorder="1" applyAlignment="1">
      <alignment horizontal="center" vertical="center"/>
      <protection/>
    </xf>
    <xf numFmtId="49" fontId="4" fillId="0" borderId="10" xfId="50" applyNumberFormat="1" applyFont="1" applyFill="1" applyBorder="1" applyAlignment="1">
      <alignment horizontal="center" vertical="center"/>
      <protection/>
    </xf>
    <xf numFmtId="49" fontId="4" fillId="0" borderId="11" xfId="50" applyNumberFormat="1" applyFont="1" applyFill="1" applyBorder="1" applyAlignment="1">
      <alignment horizontal="center" vertical="center"/>
      <protection/>
    </xf>
    <xf numFmtId="49" fontId="4" fillId="0" borderId="13" xfId="50" applyNumberFormat="1" applyFont="1" applyFill="1" applyBorder="1" applyAlignment="1">
      <alignment horizontal="center" vertical="center"/>
      <protection/>
    </xf>
    <xf numFmtId="49" fontId="4" fillId="0" borderId="17" xfId="50" applyNumberFormat="1" applyFont="1" applyFill="1" applyBorder="1" applyAlignment="1">
      <alignment horizontal="center" vertical="center"/>
      <protection/>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 fontId="4" fillId="0" borderId="28" xfId="50" applyNumberFormat="1" applyFont="1" applyFill="1" applyBorder="1" applyAlignment="1">
      <alignment horizontal="center" vertical="center"/>
      <protection/>
    </xf>
    <xf numFmtId="4" fontId="4" fillId="0" borderId="20" xfId="50" applyNumberFormat="1" applyFont="1" applyFill="1" applyBorder="1" applyAlignment="1">
      <alignment horizontal="center" vertical="center"/>
      <protection/>
    </xf>
    <xf numFmtId="4" fontId="4" fillId="0" borderId="25" xfId="50" applyNumberFormat="1" applyFont="1" applyFill="1" applyBorder="1" applyAlignment="1">
      <alignment horizontal="center" vertical="center"/>
      <protection/>
    </xf>
    <xf numFmtId="4" fontId="4" fillId="0" borderId="0" xfId="50" applyNumberFormat="1" applyFont="1" applyFill="1" applyBorder="1" applyAlignment="1">
      <alignment horizontal="center" vertical="center"/>
      <protection/>
    </xf>
    <xf numFmtId="4" fontId="4" fillId="0" borderId="10" xfId="50" applyNumberFormat="1" applyFont="1" applyFill="1" applyBorder="1" applyAlignment="1">
      <alignment horizontal="center" vertical="center"/>
      <protection/>
    </xf>
    <xf numFmtId="4" fontId="4" fillId="0" borderId="11" xfId="50" applyNumberFormat="1" applyFont="1" applyFill="1" applyBorder="1" applyAlignment="1">
      <alignment horizontal="center" vertical="center"/>
      <protection/>
    </xf>
    <xf numFmtId="0" fontId="39" fillId="2" borderId="39" xfId="49" applyFont="1" applyFill="1" applyBorder="1" applyAlignment="1">
      <alignment horizontal="center" vertical="center"/>
      <protection/>
    </xf>
    <xf numFmtId="0" fontId="39" fillId="2" borderId="40" xfId="49" applyFont="1" applyFill="1" applyBorder="1" applyAlignment="1">
      <alignment horizontal="center" vertical="center"/>
      <protection/>
    </xf>
    <xf numFmtId="0" fontId="39" fillId="2" borderId="41" xfId="49" applyFont="1" applyFill="1" applyBorder="1" applyAlignment="1">
      <alignment horizontal="center" vertical="center"/>
      <protection/>
    </xf>
    <xf numFmtId="0" fontId="40" fillId="0" borderId="0" xfId="49" applyFont="1" applyFill="1">
      <alignment/>
      <protection/>
    </xf>
    <xf numFmtId="0" fontId="39" fillId="2" borderId="42" xfId="49" applyFont="1" applyFill="1" applyBorder="1" applyAlignment="1">
      <alignment horizontal="center" vertical="center"/>
      <protection/>
    </xf>
    <xf numFmtId="0" fontId="39" fillId="2" borderId="19" xfId="49" applyFont="1" applyFill="1" applyBorder="1" applyAlignment="1">
      <alignment horizontal="center" vertical="center"/>
      <protection/>
    </xf>
    <xf numFmtId="0" fontId="39" fillId="2" borderId="43" xfId="49" applyFont="1" applyFill="1" applyBorder="1" applyAlignment="1">
      <alignment horizontal="center" vertical="center"/>
      <protection/>
    </xf>
    <xf numFmtId="0" fontId="40" fillId="2" borderId="42" xfId="49" applyFont="1" applyFill="1" applyBorder="1" applyAlignment="1">
      <alignment horizontal="left" vertical="center"/>
      <protection/>
    </xf>
    <xf numFmtId="0" fontId="40" fillId="2" borderId="19" xfId="49" applyFont="1" applyFill="1" applyBorder="1" applyAlignment="1">
      <alignment horizontal="left" vertical="center"/>
      <protection/>
    </xf>
    <xf numFmtId="194" fontId="40" fillId="0" borderId="19" xfId="49" applyNumberFormat="1" applyFont="1" applyFill="1" applyBorder="1" applyAlignment="1">
      <alignment horizontal="center" vertical="center"/>
      <protection/>
    </xf>
    <xf numFmtId="194" fontId="40" fillId="0" borderId="43" xfId="49" applyNumberFormat="1" applyFont="1" applyFill="1" applyBorder="1" applyAlignment="1">
      <alignment horizontal="center" vertical="center"/>
      <protection/>
    </xf>
    <xf numFmtId="0" fontId="40" fillId="0" borderId="0" xfId="0" applyFont="1" applyFill="1" applyAlignment="1">
      <alignment/>
    </xf>
    <xf numFmtId="0" fontId="40" fillId="2" borderId="42" xfId="49" applyFont="1" applyFill="1" applyBorder="1" applyAlignment="1">
      <alignment horizontal="left" vertical="center" wrapText="1"/>
      <protection/>
    </xf>
    <xf numFmtId="0" fontId="40" fillId="2" borderId="19" xfId="49" applyFont="1" applyFill="1" applyBorder="1" applyAlignment="1">
      <alignment horizontal="left" vertical="center" wrapText="1"/>
      <protection/>
    </xf>
    <xf numFmtId="1" fontId="40" fillId="0" borderId="19" xfId="49" applyNumberFormat="1" applyFont="1" applyFill="1" applyBorder="1" applyAlignment="1">
      <alignment horizontal="center" vertical="center"/>
      <protection/>
    </xf>
    <xf numFmtId="1" fontId="40" fillId="0" borderId="43" xfId="49" applyNumberFormat="1" applyFont="1" applyFill="1" applyBorder="1" applyAlignment="1">
      <alignment horizontal="center" vertical="center"/>
      <protection/>
    </xf>
    <xf numFmtId="4" fontId="40" fillId="0" borderId="19" xfId="49" applyNumberFormat="1" applyFont="1" applyFill="1" applyBorder="1" applyAlignment="1">
      <alignment horizontal="center" vertical="center"/>
      <protection/>
    </xf>
    <xf numFmtId="4" fontId="40" fillId="0" borderId="43" xfId="49" applyNumberFormat="1" applyFont="1" applyFill="1" applyBorder="1" applyAlignment="1">
      <alignment horizontal="center" vertical="center"/>
      <protection/>
    </xf>
    <xf numFmtId="0" fontId="40" fillId="2" borderId="42" xfId="49" applyFont="1" applyFill="1" applyBorder="1" applyAlignment="1">
      <alignment horizontal="center" vertical="center" wrapText="1"/>
      <protection/>
    </xf>
    <xf numFmtId="0" fontId="40" fillId="2" borderId="19" xfId="49" applyFont="1" applyFill="1" applyBorder="1" applyAlignment="1">
      <alignment horizontal="center" vertical="center" wrapText="1"/>
      <protection/>
    </xf>
    <xf numFmtId="0" fontId="40" fillId="2" borderId="43" xfId="49" applyFont="1" applyFill="1" applyBorder="1" applyAlignment="1">
      <alignment horizontal="center" vertical="center" wrapText="1"/>
      <protection/>
    </xf>
    <xf numFmtId="0" fontId="40" fillId="2" borderId="42" xfId="49" applyFont="1" applyFill="1" applyBorder="1" applyAlignment="1">
      <alignment horizontal="center" vertical="center" wrapText="1"/>
      <protection/>
    </xf>
    <xf numFmtId="0" fontId="40" fillId="2" borderId="19" xfId="49" applyFont="1" applyFill="1" applyBorder="1" applyAlignment="1">
      <alignment horizontal="center" vertical="center" wrapText="1"/>
      <protection/>
    </xf>
    <xf numFmtId="0" fontId="40" fillId="2" borderId="43" xfId="49" applyFont="1" applyFill="1" applyBorder="1" applyAlignment="1">
      <alignment horizontal="center" vertical="center" wrapText="1"/>
      <protection/>
    </xf>
    <xf numFmtId="3" fontId="40" fillId="0" borderId="44" xfId="49" applyNumberFormat="1" applyFont="1" applyFill="1" applyBorder="1" applyAlignment="1">
      <alignment horizontal="center" vertical="center" wrapText="1"/>
      <protection/>
    </xf>
    <xf numFmtId="194" fontId="40" fillId="0" borderId="45" xfId="49" applyNumberFormat="1" applyFont="1" applyFill="1" applyBorder="1" applyAlignment="1">
      <alignment horizontal="center" vertical="center" wrapText="1"/>
      <protection/>
    </xf>
    <xf numFmtId="4" fontId="40" fillId="0" borderId="45" xfId="49" applyNumberFormat="1" applyFont="1" applyFill="1" applyBorder="1" applyAlignment="1">
      <alignment horizontal="center" vertical="center" wrapText="1"/>
      <protection/>
    </xf>
    <xf numFmtId="4" fontId="40" fillId="0" borderId="46" xfId="49" applyNumberFormat="1" applyFont="1" applyFill="1" applyBorder="1" applyAlignment="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10 Bütçe Gerekçesi Tablo son 5 Ekim 2009"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E36" sqref="E36"/>
    </sheetView>
  </sheetViews>
  <sheetFormatPr defaultColWidth="9.140625" defaultRowHeight="12.75"/>
  <cols>
    <col min="1" max="1" width="30.140625" style="1" customWidth="1"/>
    <col min="2" max="2" width="8.57421875" style="1" customWidth="1"/>
    <col min="3" max="3" width="8.7109375" style="1" customWidth="1"/>
    <col min="4" max="4" width="8.421875" style="1" customWidth="1"/>
    <col min="5" max="6" width="9.7109375" style="1" customWidth="1"/>
    <col min="7" max="7" width="11.00390625" style="1" customWidth="1"/>
    <col min="8" max="9" width="9.140625" style="1" customWidth="1"/>
    <col min="10" max="10" width="9.00390625" style="1" customWidth="1"/>
    <col min="11" max="11" width="9.140625" style="1" customWidth="1"/>
    <col min="12" max="12" width="8.57421875" style="1" customWidth="1"/>
    <col min="13" max="13" width="8.421875" style="1" customWidth="1"/>
    <col min="14" max="14" width="8.7109375" style="1" customWidth="1"/>
    <col min="15" max="15" width="10.00390625" style="1" customWidth="1"/>
    <col min="16" max="16384" width="9.140625" style="1" customWidth="1"/>
  </cols>
  <sheetData>
    <row r="1" spans="1:15" ht="15.75">
      <c r="A1" s="270" t="s">
        <v>164</v>
      </c>
      <c r="B1" s="270"/>
      <c r="C1" s="270"/>
      <c r="D1" s="270"/>
      <c r="E1" s="270"/>
      <c r="F1" s="270"/>
      <c r="G1" s="270"/>
      <c r="H1" s="270"/>
      <c r="I1" s="270"/>
      <c r="J1" s="270"/>
      <c r="K1" s="270"/>
      <c r="L1" s="270"/>
      <c r="M1" s="270"/>
      <c r="N1" s="270"/>
      <c r="O1" s="270"/>
    </row>
    <row r="2" spans="1:15" ht="15.75">
      <c r="A2" s="72" t="s">
        <v>174</v>
      </c>
      <c r="B2" s="73"/>
      <c r="C2" s="73"/>
      <c r="D2" s="73"/>
      <c r="E2" s="73"/>
      <c r="F2" s="73"/>
      <c r="G2" s="73"/>
      <c r="H2" s="73"/>
      <c r="I2" s="73"/>
      <c r="J2" s="73"/>
      <c r="K2" s="73"/>
      <c r="L2" s="73"/>
      <c r="M2" s="73"/>
      <c r="N2" s="73"/>
      <c r="O2" s="73"/>
    </row>
    <row r="4" spans="1:15" s="3" customFormat="1" ht="15" customHeight="1">
      <c r="A4" s="68"/>
      <c r="B4" s="68">
        <v>1970</v>
      </c>
      <c r="C4" s="68">
        <f>B4+1</f>
        <v>1971</v>
      </c>
      <c r="D4" s="68">
        <f aca="true" t="shared" si="0" ref="D4:O4">C4+1</f>
        <v>1972</v>
      </c>
      <c r="E4" s="68">
        <f t="shared" si="0"/>
        <v>1973</v>
      </c>
      <c r="F4" s="68">
        <f t="shared" si="0"/>
        <v>1974</v>
      </c>
      <c r="G4" s="68">
        <f t="shared" si="0"/>
        <v>1975</v>
      </c>
      <c r="H4" s="68">
        <f t="shared" si="0"/>
        <v>1976</v>
      </c>
      <c r="I4" s="68">
        <f t="shared" si="0"/>
        <v>1977</v>
      </c>
      <c r="J4" s="68">
        <f t="shared" si="0"/>
        <v>1978</v>
      </c>
      <c r="K4" s="68">
        <f t="shared" si="0"/>
        <v>1979</v>
      </c>
      <c r="L4" s="68">
        <f t="shared" si="0"/>
        <v>1980</v>
      </c>
      <c r="M4" s="68">
        <f t="shared" si="0"/>
        <v>1981</v>
      </c>
      <c r="N4" s="68">
        <f t="shared" si="0"/>
        <v>1982</v>
      </c>
      <c r="O4" s="68">
        <f t="shared" si="0"/>
        <v>1983</v>
      </c>
    </row>
    <row r="5" spans="1:15" ht="12.75" customHeight="1">
      <c r="A5" s="91" t="s">
        <v>0</v>
      </c>
      <c r="B5" s="69">
        <v>7</v>
      </c>
      <c r="C5" s="69">
        <v>7</v>
      </c>
      <c r="D5" s="69">
        <v>7</v>
      </c>
      <c r="E5" s="69">
        <v>7</v>
      </c>
      <c r="F5" s="69">
        <v>8</v>
      </c>
      <c r="G5" s="69">
        <v>9</v>
      </c>
      <c r="H5" s="69">
        <v>9</v>
      </c>
      <c r="I5" s="69">
        <v>12</v>
      </c>
      <c r="J5" s="69">
        <v>14</v>
      </c>
      <c r="K5" s="69">
        <v>16</v>
      </c>
      <c r="L5" s="69">
        <v>25</v>
      </c>
      <c r="M5" s="69">
        <v>25</v>
      </c>
      <c r="N5" s="69">
        <v>30</v>
      </c>
      <c r="O5" s="69">
        <v>34</v>
      </c>
    </row>
    <row r="6" spans="1:15" ht="12.75" customHeight="1">
      <c r="A6" s="91" t="s">
        <v>1</v>
      </c>
      <c r="B6" s="69"/>
      <c r="C6" s="69"/>
      <c r="D6" s="69"/>
      <c r="E6" s="69"/>
      <c r="F6" s="69">
        <v>4</v>
      </c>
      <c r="G6" s="69">
        <v>4</v>
      </c>
      <c r="H6" s="69">
        <v>4</v>
      </c>
      <c r="I6" s="69">
        <v>4</v>
      </c>
      <c r="J6" s="69">
        <v>4</v>
      </c>
      <c r="K6" s="69">
        <v>6</v>
      </c>
      <c r="L6" s="69">
        <v>6</v>
      </c>
      <c r="M6" s="69">
        <v>6</v>
      </c>
      <c r="N6" s="69">
        <v>8</v>
      </c>
      <c r="O6" s="69">
        <v>9</v>
      </c>
    </row>
    <row r="7" spans="1:15" ht="12.75" customHeight="1">
      <c r="A7" s="91" t="s">
        <v>181</v>
      </c>
      <c r="B7" s="69">
        <v>10</v>
      </c>
      <c r="C7" s="69">
        <v>10</v>
      </c>
      <c r="D7" s="69">
        <v>10</v>
      </c>
      <c r="E7" s="69">
        <v>10</v>
      </c>
      <c r="F7" s="69">
        <v>25</v>
      </c>
      <c r="G7" s="69">
        <v>50</v>
      </c>
      <c r="H7" s="69">
        <v>50</v>
      </c>
      <c r="I7" s="69">
        <v>50</v>
      </c>
      <c r="J7" s="96" t="s">
        <v>3</v>
      </c>
      <c r="K7" s="69" t="s">
        <v>4</v>
      </c>
      <c r="L7" s="69" t="s">
        <v>4</v>
      </c>
      <c r="M7" s="69" t="s">
        <v>4</v>
      </c>
      <c r="N7" s="69" t="s">
        <v>5</v>
      </c>
      <c r="O7" s="69" t="s">
        <v>6</v>
      </c>
    </row>
    <row r="8" spans="1:15" ht="12.75" customHeight="1">
      <c r="A8" s="92" t="s">
        <v>7</v>
      </c>
      <c r="B8" s="70"/>
      <c r="C8" s="70"/>
      <c r="D8" s="70"/>
      <c r="E8" s="70"/>
      <c r="F8" s="70"/>
      <c r="G8" s="70"/>
      <c r="H8" s="70"/>
      <c r="I8" s="70"/>
      <c r="J8" s="97">
        <v>500</v>
      </c>
      <c r="K8" s="70">
        <v>500</v>
      </c>
      <c r="L8" s="70">
        <v>500</v>
      </c>
      <c r="M8" s="70">
        <v>500</v>
      </c>
      <c r="N8" s="70">
        <v>600</v>
      </c>
      <c r="O8" s="70">
        <v>720</v>
      </c>
    </row>
    <row r="9" spans="1:15" ht="12.75" customHeight="1">
      <c r="A9" s="91" t="s">
        <v>8</v>
      </c>
      <c r="B9" s="69"/>
      <c r="C9" s="69"/>
      <c r="D9" s="69"/>
      <c r="E9" s="69"/>
      <c r="F9" s="69"/>
      <c r="G9" s="69"/>
      <c r="H9" s="69"/>
      <c r="I9" s="69"/>
      <c r="J9" s="69" t="s">
        <v>9</v>
      </c>
      <c r="K9" s="69">
        <v>1750</v>
      </c>
      <c r="L9" s="69">
        <v>1750</v>
      </c>
      <c r="M9" s="69"/>
      <c r="N9" s="69"/>
      <c r="O9" s="69"/>
    </row>
    <row r="10" spans="1:15" ht="12.75" customHeight="1">
      <c r="A10" s="91" t="s">
        <v>10</v>
      </c>
      <c r="B10" s="69"/>
      <c r="C10" s="69"/>
      <c r="D10" s="69"/>
      <c r="E10" s="69"/>
      <c r="F10" s="69"/>
      <c r="G10" s="69"/>
      <c r="H10" s="69"/>
      <c r="I10" s="69"/>
      <c r="J10" s="69"/>
      <c r="K10" s="69"/>
      <c r="L10" s="69"/>
      <c r="M10" s="69">
        <v>3500</v>
      </c>
      <c r="N10" s="69">
        <v>3500</v>
      </c>
      <c r="O10" s="69">
        <v>6000</v>
      </c>
    </row>
    <row r="11" spans="1:15" ht="12.75" customHeight="1">
      <c r="A11" s="93" t="s">
        <v>11</v>
      </c>
      <c r="B11" s="70"/>
      <c r="C11" s="70"/>
      <c r="D11" s="70"/>
      <c r="E11" s="70"/>
      <c r="F11" s="70"/>
      <c r="G11" s="70"/>
      <c r="H11" s="70"/>
      <c r="I11" s="70"/>
      <c r="J11" s="70">
        <v>1000</v>
      </c>
      <c r="K11" s="70">
        <v>2000</v>
      </c>
      <c r="L11" s="70">
        <v>2000</v>
      </c>
      <c r="M11" s="70"/>
      <c r="N11" s="70"/>
      <c r="O11" s="70"/>
    </row>
    <row r="12" spans="1:15" ht="12.75" customHeight="1">
      <c r="A12" s="91" t="s">
        <v>12</v>
      </c>
      <c r="B12" s="69">
        <v>8</v>
      </c>
      <c r="C12" s="69">
        <v>8</v>
      </c>
      <c r="D12" s="69">
        <v>8</v>
      </c>
      <c r="E12" s="69">
        <v>8</v>
      </c>
      <c r="F12" s="69">
        <v>8</v>
      </c>
      <c r="G12" s="69">
        <v>8</v>
      </c>
      <c r="H12" s="69">
        <v>8</v>
      </c>
      <c r="I12" s="69">
        <v>8</v>
      </c>
      <c r="J12" s="69">
        <v>8</v>
      </c>
      <c r="K12" s="69">
        <v>8</v>
      </c>
      <c r="L12" s="69">
        <v>8</v>
      </c>
      <c r="M12" s="69">
        <v>10</v>
      </c>
      <c r="N12" s="69">
        <v>10</v>
      </c>
      <c r="O12" s="69">
        <v>10</v>
      </c>
    </row>
    <row r="13" spans="1:15" ht="12.75" customHeight="1">
      <c r="A13" s="91" t="s">
        <v>13</v>
      </c>
      <c r="B13" s="69"/>
      <c r="C13" s="69"/>
      <c r="D13" s="69"/>
      <c r="E13" s="69"/>
      <c r="F13" s="69"/>
      <c r="G13" s="69"/>
      <c r="H13" s="69"/>
      <c r="I13" s="69"/>
      <c r="J13" s="69"/>
      <c r="K13" s="69"/>
      <c r="L13" s="69"/>
      <c r="M13" s="69"/>
      <c r="N13" s="69"/>
      <c r="O13" s="69"/>
    </row>
    <row r="14" spans="1:15" ht="12.75" customHeight="1">
      <c r="A14" s="91" t="s">
        <v>14</v>
      </c>
      <c r="B14" s="69">
        <v>14</v>
      </c>
      <c r="C14" s="69">
        <v>14</v>
      </c>
      <c r="D14" s="69">
        <v>14</v>
      </c>
      <c r="E14" s="69">
        <v>14</v>
      </c>
      <c r="F14" s="69">
        <v>14</v>
      </c>
      <c r="G14" s="69">
        <v>14</v>
      </c>
      <c r="H14" s="69">
        <v>14</v>
      </c>
      <c r="I14" s="69">
        <v>14</v>
      </c>
      <c r="J14" s="69">
        <v>14</v>
      </c>
      <c r="K14" s="69">
        <v>14</v>
      </c>
      <c r="L14" s="69">
        <v>14</v>
      </c>
      <c r="M14" s="69">
        <v>18</v>
      </c>
      <c r="N14" s="69">
        <v>18</v>
      </c>
      <c r="O14" s="69">
        <v>18</v>
      </c>
    </row>
    <row r="15" spans="1:15" ht="12.75" customHeight="1">
      <c r="A15" s="91" t="s">
        <v>15</v>
      </c>
      <c r="B15" s="69">
        <v>10</v>
      </c>
      <c r="C15" s="69">
        <v>10</v>
      </c>
      <c r="D15" s="69">
        <v>10</v>
      </c>
      <c r="E15" s="69">
        <v>10</v>
      </c>
      <c r="F15" s="69">
        <v>10</v>
      </c>
      <c r="G15" s="69">
        <v>10</v>
      </c>
      <c r="H15" s="69">
        <v>10</v>
      </c>
      <c r="I15" s="69">
        <v>10</v>
      </c>
      <c r="J15" s="69">
        <v>10</v>
      </c>
      <c r="K15" s="69">
        <v>10</v>
      </c>
      <c r="L15" s="69">
        <v>10</v>
      </c>
      <c r="M15" s="69">
        <v>10</v>
      </c>
      <c r="N15" s="69">
        <v>10</v>
      </c>
      <c r="O15" s="69">
        <v>10</v>
      </c>
    </row>
    <row r="16" spans="1:15" ht="12.75" customHeight="1">
      <c r="A16" s="91" t="s">
        <v>16</v>
      </c>
      <c r="B16" s="69">
        <v>9</v>
      </c>
      <c r="C16" s="69">
        <v>9</v>
      </c>
      <c r="D16" s="69">
        <v>9</v>
      </c>
      <c r="E16" s="69">
        <v>10</v>
      </c>
      <c r="F16" s="69">
        <v>10</v>
      </c>
      <c r="G16" s="69">
        <v>12</v>
      </c>
      <c r="H16" s="69">
        <v>12</v>
      </c>
      <c r="I16" s="69">
        <v>12</v>
      </c>
      <c r="J16" s="69">
        <v>12</v>
      </c>
      <c r="K16" s="69">
        <v>12</v>
      </c>
      <c r="L16" s="69">
        <v>12</v>
      </c>
      <c r="M16" s="69">
        <v>14</v>
      </c>
      <c r="N16" s="69">
        <v>14</v>
      </c>
      <c r="O16" s="69">
        <v>14</v>
      </c>
    </row>
    <row r="17" spans="1:15" ht="12.75" customHeight="1">
      <c r="A17" s="91" t="s">
        <v>17</v>
      </c>
      <c r="B17" s="69"/>
      <c r="C17" s="69"/>
      <c r="D17" s="69"/>
      <c r="E17" s="69"/>
      <c r="F17" s="69"/>
      <c r="G17" s="69"/>
      <c r="H17" s="69"/>
      <c r="I17" s="69"/>
      <c r="J17" s="69"/>
      <c r="K17" s="69"/>
      <c r="L17" s="69"/>
      <c r="M17" s="69"/>
      <c r="N17" s="69"/>
      <c r="O17" s="69"/>
    </row>
    <row r="18" spans="1:15" ht="12.75" customHeight="1">
      <c r="A18" s="91" t="s">
        <v>14</v>
      </c>
      <c r="B18" s="71" t="s">
        <v>18</v>
      </c>
      <c r="C18" s="71" t="s">
        <v>18</v>
      </c>
      <c r="D18" s="71" t="s">
        <v>18</v>
      </c>
      <c r="E18" s="71" t="s">
        <v>19</v>
      </c>
      <c r="F18" s="71" t="s">
        <v>19</v>
      </c>
      <c r="G18" s="71" t="s">
        <v>20</v>
      </c>
      <c r="H18" s="71" t="s">
        <v>20</v>
      </c>
      <c r="I18" s="71" t="s">
        <v>20</v>
      </c>
      <c r="J18" s="71" t="s">
        <v>20</v>
      </c>
      <c r="K18" s="71" t="s">
        <v>20</v>
      </c>
      <c r="L18" s="71" t="s">
        <v>20</v>
      </c>
      <c r="M18" s="71" t="s">
        <v>21</v>
      </c>
      <c r="N18" s="71" t="s">
        <v>21</v>
      </c>
      <c r="O18" s="71" t="s">
        <v>21</v>
      </c>
    </row>
    <row r="19" spans="1:15" ht="12.75" customHeight="1">
      <c r="A19" s="93" t="s">
        <v>22</v>
      </c>
      <c r="B19" s="70">
        <v>5</v>
      </c>
      <c r="C19" s="70">
        <v>5</v>
      </c>
      <c r="D19" s="70">
        <v>5</v>
      </c>
      <c r="E19" s="70">
        <v>5</v>
      </c>
      <c r="F19" s="70">
        <v>5</v>
      </c>
      <c r="G19" s="70">
        <v>5</v>
      </c>
      <c r="H19" s="70">
        <v>5</v>
      </c>
      <c r="I19" s="70">
        <v>5</v>
      </c>
      <c r="J19" s="70">
        <v>5</v>
      </c>
      <c r="K19" s="70">
        <v>5</v>
      </c>
      <c r="L19" s="70">
        <v>5</v>
      </c>
      <c r="M19" s="70">
        <v>5</v>
      </c>
      <c r="N19" s="70" t="s">
        <v>23</v>
      </c>
      <c r="O19" s="70"/>
    </row>
    <row r="20" spans="1:15" ht="12.75" customHeight="1">
      <c r="A20" s="91" t="s">
        <v>24</v>
      </c>
      <c r="B20" s="69">
        <v>150</v>
      </c>
      <c r="C20" s="69">
        <v>150</v>
      </c>
      <c r="D20" s="69">
        <v>150</v>
      </c>
      <c r="E20" s="69">
        <v>150</v>
      </c>
      <c r="F20" s="69">
        <v>150</v>
      </c>
      <c r="G20" s="69">
        <v>150</v>
      </c>
      <c r="H20" s="69">
        <v>150</v>
      </c>
      <c r="I20" s="69">
        <v>150</v>
      </c>
      <c r="J20" s="69">
        <v>150</v>
      </c>
      <c r="K20" s="69">
        <v>150</v>
      </c>
      <c r="L20" s="69">
        <v>150</v>
      </c>
      <c r="M20" s="69">
        <v>600</v>
      </c>
      <c r="N20" s="69">
        <v>600</v>
      </c>
      <c r="O20" s="69">
        <v>600</v>
      </c>
    </row>
    <row r="21" spans="1:15" ht="12.75" customHeight="1">
      <c r="A21" s="91" t="s">
        <v>25</v>
      </c>
      <c r="B21" s="69">
        <v>150</v>
      </c>
      <c r="C21" s="69">
        <v>150</v>
      </c>
      <c r="D21" s="69">
        <v>150</v>
      </c>
      <c r="E21" s="69">
        <v>150</v>
      </c>
      <c r="F21" s="69">
        <v>150</v>
      </c>
      <c r="G21" s="69">
        <v>150</v>
      </c>
      <c r="H21" s="69">
        <v>150</v>
      </c>
      <c r="I21" s="69">
        <v>150</v>
      </c>
      <c r="J21" s="69">
        <v>150</v>
      </c>
      <c r="K21" s="69">
        <v>150</v>
      </c>
      <c r="L21" s="69">
        <v>150</v>
      </c>
      <c r="M21" s="69">
        <v>4500</v>
      </c>
      <c r="N21" s="69">
        <v>4500</v>
      </c>
      <c r="O21" s="69">
        <v>4500</v>
      </c>
    </row>
    <row r="22" spans="1:15" ht="12.75" customHeight="1">
      <c r="A22" s="91" t="s">
        <v>26</v>
      </c>
      <c r="B22" s="71" t="s">
        <v>27</v>
      </c>
      <c r="C22" s="71" t="s">
        <v>27</v>
      </c>
      <c r="D22" s="71" t="s">
        <v>27</v>
      </c>
      <c r="E22" s="71" t="s">
        <v>27</v>
      </c>
      <c r="F22" s="71" t="s">
        <v>27</v>
      </c>
      <c r="G22" s="71" t="s">
        <v>27</v>
      </c>
      <c r="H22" s="71" t="s">
        <v>27</v>
      </c>
      <c r="I22" s="71" t="s">
        <v>27</v>
      </c>
      <c r="J22" s="71" t="s">
        <v>27</v>
      </c>
      <c r="K22" s="71" t="s">
        <v>27</v>
      </c>
      <c r="L22" s="71" t="s">
        <v>27</v>
      </c>
      <c r="M22" s="69" t="s">
        <v>28</v>
      </c>
      <c r="N22" s="69" t="s">
        <v>29</v>
      </c>
      <c r="O22" s="69" t="s">
        <v>30</v>
      </c>
    </row>
    <row r="23" spans="1:15" ht="12.75" customHeight="1">
      <c r="A23" s="93" t="s">
        <v>31</v>
      </c>
      <c r="B23" s="70">
        <v>3</v>
      </c>
      <c r="C23" s="70">
        <v>3</v>
      </c>
      <c r="D23" s="70">
        <v>3</v>
      </c>
      <c r="E23" s="70">
        <v>3</v>
      </c>
      <c r="F23" s="70">
        <v>3</v>
      </c>
      <c r="G23" s="70">
        <v>3</v>
      </c>
      <c r="H23" s="70">
        <v>3</v>
      </c>
      <c r="I23" s="70">
        <v>3</v>
      </c>
      <c r="J23" s="70">
        <v>3</v>
      </c>
      <c r="K23" s="70">
        <v>3</v>
      </c>
      <c r="L23" s="70">
        <v>3</v>
      </c>
      <c r="M23" s="70">
        <v>3</v>
      </c>
      <c r="N23" s="70">
        <v>2</v>
      </c>
      <c r="O23" s="70"/>
    </row>
    <row r="24" spans="1:15" ht="12.75" customHeight="1">
      <c r="A24" s="91" t="s">
        <v>32</v>
      </c>
      <c r="B24" s="69"/>
      <c r="C24" s="69">
        <v>540</v>
      </c>
      <c r="D24" s="69">
        <v>540</v>
      </c>
      <c r="E24" s="69">
        <v>540</v>
      </c>
      <c r="F24" s="69">
        <v>540</v>
      </c>
      <c r="G24" s="69">
        <v>1200</v>
      </c>
      <c r="H24" s="69">
        <v>1800</v>
      </c>
      <c r="I24" s="69">
        <v>1800</v>
      </c>
      <c r="J24" s="69">
        <v>3300</v>
      </c>
      <c r="K24" s="69">
        <v>5400</v>
      </c>
      <c r="L24" s="69">
        <v>5400</v>
      </c>
      <c r="M24" s="69">
        <v>10000</v>
      </c>
      <c r="N24" s="69">
        <v>10000</v>
      </c>
      <c r="O24" s="69">
        <v>16200</v>
      </c>
    </row>
    <row r="25" spans="1:15" ht="12.75" customHeight="1">
      <c r="A25" s="93" t="s">
        <v>33</v>
      </c>
      <c r="B25" s="70"/>
      <c r="C25" s="70"/>
      <c r="D25" s="70"/>
      <c r="E25" s="70"/>
      <c r="F25" s="70"/>
      <c r="G25" s="70"/>
      <c r="H25" s="70"/>
      <c r="I25" s="70"/>
      <c r="J25" s="70"/>
      <c r="K25" s="70"/>
      <c r="L25" s="70">
        <v>40500</v>
      </c>
      <c r="M25" s="70">
        <v>75000</v>
      </c>
      <c r="N25" s="70">
        <v>75000</v>
      </c>
      <c r="O25" s="70">
        <v>77500</v>
      </c>
    </row>
    <row r="26" spans="1:15" ht="13.5" customHeight="1">
      <c r="A26" s="1" t="s">
        <v>34</v>
      </c>
      <c r="B26" s="2"/>
      <c r="C26" s="2"/>
      <c r="D26" s="2"/>
      <c r="E26" s="2"/>
      <c r="F26" s="2"/>
      <c r="G26" s="2"/>
      <c r="H26" s="2"/>
      <c r="I26" s="2"/>
      <c r="J26" s="2"/>
      <c r="K26" s="2"/>
      <c r="L26" s="2"/>
      <c r="M26" s="2"/>
      <c r="N26" s="2"/>
      <c r="O26" s="2"/>
    </row>
    <row r="27" spans="1:15" ht="13.5" customHeight="1">
      <c r="A27" s="95" t="s">
        <v>35</v>
      </c>
      <c r="B27" s="2"/>
      <c r="C27" s="2"/>
      <c r="D27" s="2"/>
      <c r="E27" s="2"/>
      <c r="F27" s="2"/>
      <c r="G27" s="2"/>
      <c r="H27" s="2"/>
      <c r="I27" s="2"/>
      <c r="J27" s="2"/>
      <c r="K27" s="2"/>
      <c r="L27" s="2"/>
      <c r="M27" s="2"/>
      <c r="N27" s="2"/>
      <c r="O27" s="2"/>
    </row>
    <row r="28" spans="1:15" ht="13.5" customHeight="1">
      <c r="A28" s="1" t="s">
        <v>36</v>
      </c>
      <c r="B28" s="2"/>
      <c r="C28" s="2"/>
      <c r="D28" s="2"/>
      <c r="E28" s="2"/>
      <c r="F28" s="2"/>
      <c r="G28" s="2"/>
      <c r="H28" s="2"/>
      <c r="I28" s="2"/>
      <c r="J28" s="2"/>
      <c r="K28" s="2"/>
      <c r="L28" s="2"/>
      <c r="M28" s="2"/>
      <c r="N28" s="2"/>
      <c r="O28" s="2"/>
    </row>
    <row r="29" spans="1:15" ht="13.5" customHeight="1">
      <c r="A29" s="1" t="s">
        <v>37</v>
      </c>
      <c r="B29" s="2"/>
      <c r="C29" s="2"/>
      <c r="D29" s="2"/>
      <c r="E29" s="2"/>
      <c r="F29" s="2"/>
      <c r="G29" s="2"/>
      <c r="H29" s="2"/>
      <c r="I29" s="2"/>
      <c r="J29" s="2"/>
      <c r="K29" s="2"/>
      <c r="L29" s="2"/>
      <c r="M29" s="2"/>
      <c r="N29" s="2"/>
      <c r="O29" s="2"/>
    </row>
    <row r="30" spans="1:15" ht="13.5" customHeight="1">
      <c r="A30" s="1" t="s">
        <v>38</v>
      </c>
      <c r="B30" s="2"/>
      <c r="C30" s="2"/>
      <c r="D30" s="2"/>
      <c r="E30" s="2"/>
      <c r="F30" s="2"/>
      <c r="G30" s="2"/>
      <c r="H30" s="2"/>
      <c r="I30" s="2"/>
      <c r="J30" s="2"/>
      <c r="K30" s="2"/>
      <c r="L30" s="2"/>
      <c r="M30" s="2"/>
      <c r="N30" s="2"/>
      <c r="O30" s="2"/>
    </row>
    <row r="31" spans="1:15" ht="13.5" customHeight="1">
      <c r="A31" s="1" t="s">
        <v>39</v>
      </c>
      <c r="B31" s="2"/>
      <c r="C31" s="2"/>
      <c r="D31" s="2"/>
      <c r="E31" s="2"/>
      <c r="F31" s="2"/>
      <c r="G31" s="2"/>
      <c r="H31" s="2"/>
      <c r="I31" s="2"/>
      <c r="J31" s="2"/>
      <c r="K31" s="2"/>
      <c r="L31" s="2"/>
      <c r="M31" s="2"/>
      <c r="N31" s="2"/>
      <c r="O31" s="2"/>
    </row>
  </sheetData>
  <sheetProtection/>
  <mergeCells count="1">
    <mergeCell ref="A1:O1"/>
  </mergeCells>
  <printOptions horizontalCentered="1" verticalCentered="1"/>
  <pageMargins left="0.7874015748031497" right="0.1968503937007874" top="0.3937007874015748" bottom="0.5905511811023623" header="0.5118110236220472" footer="0.3937007874015748"/>
  <pageSetup fitToHeight="1" fitToWidth="1" horizontalDpi="300" verticalDpi="300" orientation="landscape" paperSize="9" scale="88" r:id="rId1"/>
</worksheet>
</file>

<file path=xl/worksheets/sheet10.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I12" sqref="I12"/>
    </sheetView>
  </sheetViews>
  <sheetFormatPr defaultColWidth="9.140625" defaultRowHeight="12.75"/>
  <cols>
    <col min="1" max="5" width="28.57421875" style="381" customWidth="1"/>
    <col min="6" max="207" width="9.140625" style="381" customWidth="1"/>
    <col min="208" max="253" width="2.7109375" style="381" customWidth="1"/>
    <col min="254" max="254" width="3.28125" style="381" customWidth="1"/>
    <col min="255" max="16384" width="9.140625" style="381" customWidth="1"/>
  </cols>
  <sheetData>
    <row r="1" spans="1:5" ht="19.5">
      <c r="A1" s="378" t="s">
        <v>425</v>
      </c>
      <c r="B1" s="379"/>
      <c r="C1" s="379"/>
      <c r="D1" s="379"/>
      <c r="E1" s="380"/>
    </row>
    <row r="2" spans="1:5" ht="34.5" customHeight="1">
      <c r="A2" s="382" t="s">
        <v>414</v>
      </c>
      <c r="B2" s="383"/>
      <c r="C2" s="383"/>
      <c r="D2" s="383"/>
      <c r="E2" s="384"/>
    </row>
    <row r="3" spans="1:6" ht="34.5" customHeight="1">
      <c r="A3" s="385" t="s">
        <v>415</v>
      </c>
      <c r="B3" s="386"/>
      <c r="C3" s="386"/>
      <c r="D3" s="387">
        <v>0.760871</v>
      </c>
      <c r="E3" s="388"/>
      <c r="F3" s="389"/>
    </row>
    <row r="4" spans="1:5" ht="34.5" customHeight="1">
      <c r="A4" s="385" t="s">
        <v>42</v>
      </c>
      <c r="B4" s="386"/>
      <c r="C4" s="386"/>
      <c r="D4" s="387">
        <v>11.909083</v>
      </c>
      <c r="E4" s="388"/>
    </row>
    <row r="5" spans="1:5" ht="34.5" customHeight="1">
      <c r="A5" s="390" t="s">
        <v>416</v>
      </c>
      <c r="B5" s="391"/>
      <c r="C5" s="391"/>
      <c r="D5" s="392">
        <v>9500</v>
      </c>
      <c r="E5" s="393"/>
    </row>
    <row r="6" spans="1:5" ht="34.5" customHeight="1">
      <c r="A6" s="385" t="s">
        <v>1</v>
      </c>
      <c r="B6" s="386"/>
      <c r="C6" s="386"/>
      <c r="D6" s="387">
        <v>0.241297</v>
      </c>
      <c r="E6" s="388"/>
    </row>
    <row r="7" spans="1:5" ht="34.5" customHeight="1">
      <c r="A7" s="385" t="s">
        <v>417</v>
      </c>
      <c r="B7" s="386"/>
      <c r="C7" s="386"/>
      <c r="D7" s="394">
        <v>17002</v>
      </c>
      <c r="E7" s="395"/>
    </row>
    <row r="8" spans="1:5" ht="34.5" customHeight="1">
      <c r="A8" s="385" t="s">
        <v>424</v>
      </c>
      <c r="B8" s="386"/>
      <c r="C8" s="386"/>
      <c r="D8" s="394">
        <v>35058.58</v>
      </c>
      <c r="E8" s="395"/>
    </row>
    <row r="9" spans="1:5" ht="34.5" customHeight="1">
      <c r="A9" s="385" t="s">
        <v>418</v>
      </c>
      <c r="B9" s="386"/>
      <c r="C9" s="386"/>
      <c r="D9" s="394">
        <f>D7*6</f>
        <v>102012</v>
      </c>
      <c r="E9" s="395"/>
    </row>
    <row r="10" spans="1:5" ht="34.5" customHeight="1">
      <c r="A10" s="385" t="s">
        <v>426</v>
      </c>
      <c r="B10" s="386"/>
      <c r="C10" s="386"/>
      <c r="D10" s="394">
        <v>190.21</v>
      </c>
      <c r="E10" s="395"/>
    </row>
    <row r="11" spans="1:5" ht="34.5" customHeight="1">
      <c r="A11" s="396" t="s">
        <v>419</v>
      </c>
      <c r="B11" s="397"/>
      <c r="C11" s="397"/>
      <c r="D11" s="397"/>
      <c r="E11" s="398"/>
    </row>
    <row r="12" spans="1:6" ht="34.5" customHeight="1">
      <c r="A12" s="399" t="s">
        <v>420</v>
      </c>
      <c r="B12" s="400" t="s">
        <v>0</v>
      </c>
      <c r="C12" s="400" t="s">
        <v>421</v>
      </c>
      <c r="D12" s="400" t="s">
        <v>422</v>
      </c>
      <c r="E12" s="401" t="s">
        <v>423</v>
      </c>
      <c r="F12" s="381"/>
    </row>
    <row r="13" spans="1:6" ht="34.5" customHeight="1" thickBot="1">
      <c r="A13" s="402">
        <v>13558</v>
      </c>
      <c r="B13" s="403">
        <f>D3</f>
        <v>0.760871</v>
      </c>
      <c r="C13" s="404">
        <f>A13*B13</f>
        <v>10315.889018</v>
      </c>
      <c r="D13" s="404">
        <f>C13*0.759/100</f>
        <v>78.29759764661999</v>
      </c>
      <c r="E13" s="405">
        <f>C13-D13</f>
        <v>10237.59142035338</v>
      </c>
      <c r="F13" s="381"/>
    </row>
  </sheetData>
  <sheetProtection/>
  <mergeCells count="19">
    <mergeCell ref="A11:E11"/>
    <mergeCell ref="A8:C8"/>
    <mergeCell ref="D8:E8"/>
    <mergeCell ref="A9:C9"/>
    <mergeCell ref="D9:E9"/>
    <mergeCell ref="A10:C10"/>
    <mergeCell ref="D10:E10"/>
    <mergeCell ref="A5:C5"/>
    <mergeCell ref="D5:E5"/>
    <mergeCell ref="A6:C6"/>
    <mergeCell ref="D6:E6"/>
    <mergeCell ref="A7:C7"/>
    <mergeCell ref="D7:E7"/>
    <mergeCell ref="A1:E1"/>
    <mergeCell ref="A2:E2"/>
    <mergeCell ref="A3:C3"/>
    <mergeCell ref="D3:E3"/>
    <mergeCell ref="A4:C4"/>
    <mergeCell ref="D4:E4"/>
  </mergeCells>
  <dataValidations count="3">
    <dataValidation type="decimal" showInputMessage="1" showErrorMessage="1" promptTitle="ÖNEMLİ" prompt="BORDRO İKİNCİ ÖĞRETİM İÇİN DÜZENLENİYORSA 2.ÖĞRETİM GÖSTERGESİ GİRİLECEK,(3,2)  GÜNDÜZ İÇİN 1(BİR) GİRİLECEK BOŞ BIRAKILIRSA HESAPLAMA YAPMAZ." error="LÜTFEN RAKAMSAL DEĞER GİRİNİZ !" sqref="II65478:IK65478 IM65478:IO65478">
      <formula1>0.0000001</formula1>
      <formula2>99999999999999900000</formula2>
    </dataValidation>
    <dataValidation type="list" allowBlank="1" showInputMessage="1" showErrorMessage="1" sqref="HG65479:HJ65479 C65479:D65479">
      <formula1>"OCAK,ŞUBAT,MART,NİSAN,MAYIS,HAZİRAN,TEMMUZ,AĞUSTOS,EYLÜL,EKİM,KASIM,ARALIK"</formula1>
    </dataValidation>
    <dataValidation errorStyle="warning" type="whole" operator="greaterThan" allowBlank="1" showInputMessage="1" showErrorMessage="1" errorTitle="DİKKAT" error="GİRİLEN VERİ (-) EKSİ OLAMAZ !" sqref="HF65482:HM65487 HF4:HM8 C7:C8 D5:E8 C65482:E65487">
      <formula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39"/>
  <sheetViews>
    <sheetView zoomScalePageLayoutView="0" workbookViewId="0" topLeftCell="A1">
      <selection activeCell="A39" sqref="A39"/>
    </sheetView>
  </sheetViews>
  <sheetFormatPr defaultColWidth="9.140625" defaultRowHeight="12.75"/>
  <cols>
    <col min="1" max="1" width="23.57421875" style="25" customWidth="1"/>
    <col min="2" max="2" width="8.57421875" style="1" customWidth="1"/>
    <col min="3" max="3" width="8.7109375" style="1" customWidth="1"/>
    <col min="4" max="4" width="8.421875" style="1" customWidth="1"/>
    <col min="5" max="6" width="9.7109375" style="1" customWidth="1"/>
    <col min="7" max="7" width="11.00390625" style="1" customWidth="1"/>
    <col min="8" max="9" width="9.140625" style="1" customWidth="1"/>
    <col min="10" max="10" width="9.00390625" style="1" customWidth="1"/>
    <col min="11" max="11" width="9.140625" style="1" customWidth="1"/>
    <col min="12" max="12" width="8.57421875" style="1" customWidth="1"/>
    <col min="13" max="13" width="9.57421875" style="1" customWidth="1"/>
    <col min="14" max="14" width="8.7109375" style="1" customWidth="1"/>
    <col min="15" max="15" width="10.00390625" style="1" customWidth="1"/>
    <col min="16" max="16384" width="9.140625" style="1" customWidth="1"/>
  </cols>
  <sheetData>
    <row r="1" spans="1:256" ht="19.5">
      <c r="A1" s="60" t="s">
        <v>175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2:15" ht="13.5" customHeight="1">
      <c r="B2" s="2"/>
      <c r="C2" s="2"/>
      <c r="D2" s="2"/>
      <c r="E2" s="2"/>
      <c r="F2" s="2"/>
      <c r="G2" s="2"/>
      <c r="H2" s="2"/>
      <c r="I2" s="2"/>
      <c r="J2" s="2"/>
      <c r="K2" s="2"/>
      <c r="L2" s="2"/>
      <c r="M2" s="2"/>
      <c r="N2" s="2"/>
      <c r="O2" s="2"/>
    </row>
    <row r="3" spans="1:15" ht="12.75">
      <c r="A3" s="74"/>
      <c r="B3" s="75">
        <v>1984</v>
      </c>
      <c r="C3" s="76"/>
      <c r="D3" s="75">
        <v>1985</v>
      </c>
      <c r="E3" s="76"/>
      <c r="F3" s="75">
        <v>1986</v>
      </c>
      <c r="G3" s="76"/>
      <c r="H3" s="75">
        <v>1987</v>
      </c>
      <c r="I3" s="76"/>
      <c r="J3" s="75">
        <v>1988</v>
      </c>
      <c r="K3" s="76"/>
      <c r="L3" s="75">
        <v>1989</v>
      </c>
      <c r="M3" s="76"/>
      <c r="N3" s="75">
        <v>1990</v>
      </c>
      <c r="O3" s="77"/>
    </row>
    <row r="4" spans="1:15" ht="12.75">
      <c r="A4" s="78"/>
      <c r="B4" s="79" t="s">
        <v>40</v>
      </c>
      <c r="C4" s="79" t="s">
        <v>41</v>
      </c>
      <c r="D4" s="79" t="s">
        <v>40</v>
      </c>
      <c r="E4" s="79" t="s">
        <v>41</v>
      </c>
      <c r="F4" s="79" t="s">
        <v>40</v>
      </c>
      <c r="G4" s="79" t="s">
        <v>41</v>
      </c>
      <c r="H4" s="79" t="s">
        <v>40</v>
      </c>
      <c r="I4" s="79" t="s">
        <v>41</v>
      </c>
      <c r="J4" s="79" t="s">
        <v>40</v>
      </c>
      <c r="K4" s="79" t="s">
        <v>41</v>
      </c>
      <c r="L4" s="79" t="s">
        <v>40</v>
      </c>
      <c r="M4" s="79" t="s">
        <v>41</v>
      </c>
      <c r="N4" s="79" t="s">
        <v>40</v>
      </c>
      <c r="O4" s="80" t="s">
        <v>41</v>
      </c>
    </row>
    <row r="5" spans="1:15" ht="12.75">
      <c r="A5" s="84" t="s">
        <v>0</v>
      </c>
      <c r="B5" s="4">
        <v>40</v>
      </c>
      <c r="C5" s="4">
        <v>41</v>
      </c>
      <c r="D5" s="4">
        <v>46</v>
      </c>
      <c r="E5" s="4">
        <v>49</v>
      </c>
      <c r="F5" s="4">
        <v>56</v>
      </c>
      <c r="G5" s="4">
        <v>62</v>
      </c>
      <c r="H5" s="4">
        <v>66</v>
      </c>
      <c r="I5" s="4">
        <v>70</v>
      </c>
      <c r="J5" s="4">
        <v>84</v>
      </c>
      <c r="K5" s="4">
        <v>100</v>
      </c>
      <c r="L5" s="4">
        <v>128</v>
      </c>
      <c r="M5" s="4">
        <v>205</v>
      </c>
      <c r="N5" s="4">
        <v>255</v>
      </c>
      <c r="O5" s="27">
        <v>320</v>
      </c>
    </row>
    <row r="6" spans="1:15" ht="12.75">
      <c r="A6" s="84" t="s">
        <v>1</v>
      </c>
      <c r="B6" s="4">
        <v>11</v>
      </c>
      <c r="C6" s="4">
        <v>12</v>
      </c>
      <c r="D6" s="4">
        <v>13</v>
      </c>
      <c r="E6" s="4">
        <v>15</v>
      </c>
      <c r="F6" s="4">
        <v>18</v>
      </c>
      <c r="G6" s="4">
        <v>19</v>
      </c>
      <c r="H6" s="4">
        <v>20</v>
      </c>
      <c r="I6" s="4">
        <v>22</v>
      </c>
      <c r="J6" s="4">
        <v>28</v>
      </c>
      <c r="K6" s="4">
        <v>34</v>
      </c>
      <c r="L6" s="4">
        <v>43</v>
      </c>
      <c r="M6" s="4">
        <v>80</v>
      </c>
      <c r="N6" s="4">
        <v>96</v>
      </c>
      <c r="O6" s="27">
        <v>120</v>
      </c>
    </row>
    <row r="7" spans="1:15" ht="12.75">
      <c r="A7" s="85" t="s">
        <v>42</v>
      </c>
      <c r="B7" s="44"/>
      <c r="C7" s="44"/>
      <c r="D7" s="44"/>
      <c r="E7" s="44"/>
      <c r="F7" s="44"/>
      <c r="G7" s="44"/>
      <c r="H7" s="44"/>
      <c r="I7" s="44"/>
      <c r="J7" s="44"/>
      <c r="K7" s="44"/>
      <c r="L7" s="44"/>
      <c r="M7" s="44">
        <v>220</v>
      </c>
      <c r="N7" s="44">
        <v>280</v>
      </c>
      <c r="O7" s="45">
        <v>355</v>
      </c>
    </row>
    <row r="8" spans="1:15" ht="12.75">
      <c r="A8" s="84" t="s">
        <v>43</v>
      </c>
      <c r="B8" s="4">
        <v>7500</v>
      </c>
      <c r="C8" s="4">
        <v>9500</v>
      </c>
      <c r="D8" s="4">
        <v>12500</v>
      </c>
      <c r="E8" s="4">
        <v>15500</v>
      </c>
      <c r="F8" s="4">
        <v>18500</v>
      </c>
      <c r="G8" s="4">
        <v>23000</v>
      </c>
      <c r="H8" s="4">
        <v>30000</v>
      </c>
      <c r="I8" s="4">
        <v>40000</v>
      </c>
      <c r="J8" s="4">
        <v>53000</v>
      </c>
      <c r="K8" s="4">
        <v>70000</v>
      </c>
      <c r="L8" s="4">
        <v>91000</v>
      </c>
      <c r="M8" s="4"/>
      <c r="N8" s="4"/>
      <c r="O8" s="27"/>
    </row>
    <row r="9" spans="1:15" ht="12.75">
      <c r="A9" s="84" t="s">
        <v>44</v>
      </c>
      <c r="B9" s="4"/>
      <c r="C9" s="4"/>
      <c r="D9" s="4"/>
      <c r="E9" s="4"/>
      <c r="F9" s="4"/>
      <c r="G9" s="4"/>
      <c r="H9" s="4"/>
      <c r="I9" s="4"/>
      <c r="J9" s="4"/>
      <c r="K9" s="4"/>
      <c r="L9" s="4"/>
      <c r="M9" s="4">
        <v>1000</v>
      </c>
      <c r="N9" s="4">
        <v>1000</v>
      </c>
      <c r="O9" s="27">
        <v>1000</v>
      </c>
    </row>
    <row r="10" spans="1:15" ht="12.75">
      <c r="A10" s="84" t="s">
        <v>45</v>
      </c>
      <c r="B10" s="4"/>
      <c r="C10" s="4"/>
      <c r="D10" s="4"/>
      <c r="E10" s="4"/>
      <c r="F10" s="4"/>
      <c r="G10" s="4"/>
      <c r="H10" s="4"/>
      <c r="I10" s="4"/>
      <c r="J10" s="4"/>
      <c r="K10" s="4"/>
      <c r="L10" s="4"/>
      <c r="M10" s="5" t="s">
        <v>46</v>
      </c>
      <c r="N10" s="5" t="s">
        <v>46</v>
      </c>
      <c r="O10" s="86" t="s">
        <v>46</v>
      </c>
    </row>
    <row r="11" spans="1:15" ht="12.75">
      <c r="A11" s="84" t="s">
        <v>47</v>
      </c>
      <c r="B11" s="4"/>
      <c r="C11" s="4"/>
      <c r="D11" s="4"/>
      <c r="E11" s="4"/>
      <c r="F11" s="4"/>
      <c r="G11" s="4"/>
      <c r="H11" s="4">
        <v>3500</v>
      </c>
      <c r="I11" s="4">
        <v>7500</v>
      </c>
      <c r="J11" s="4">
        <v>15000</v>
      </c>
      <c r="K11" s="4">
        <v>20000</v>
      </c>
      <c r="L11" s="4">
        <v>25000</v>
      </c>
      <c r="M11" s="4">
        <v>40000</v>
      </c>
      <c r="N11" s="4">
        <v>50000</v>
      </c>
      <c r="O11" s="27">
        <v>65000</v>
      </c>
    </row>
    <row r="12" spans="1:15" ht="12.75">
      <c r="A12" s="84" t="s">
        <v>48</v>
      </c>
      <c r="B12" s="4"/>
      <c r="C12" s="4"/>
      <c r="D12" s="4"/>
      <c r="E12" s="4"/>
      <c r="F12" s="4"/>
      <c r="G12" s="4"/>
      <c r="H12" s="4"/>
      <c r="I12" s="4"/>
      <c r="J12" s="4" t="s">
        <v>49</v>
      </c>
      <c r="K12" s="4" t="s">
        <v>49</v>
      </c>
      <c r="L12" s="4" t="s">
        <v>50</v>
      </c>
      <c r="M12" s="4" t="s">
        <v>51</v>
      </c>
      <c r="N12" s="4" t="s">
        <v>51</v>
      </c>
      <c r="O12" s="27" t="s">
        <v>51</v>
      </c>
    </row>
    <row r="13" spans="1:15" ht="12.75">
      <c r="A13" s="84" t="s">
        <v>181</v>
      </c>
      <c r="B13" s="4" t="s">
        <v>52</v>
      </c>
      <c r="C13" s="4">
        <v>1025</v>
      </c>
      <c r="D13" s="4">
        <v>1150</v>
      </c>
      <c r="E13" s="4">
        <v>1225</v>
      </c>
      <c r="F13" s="4">
        <v>1400</v>
      </c>
      <c r="G13" s="4">
        <v>1550</v>
      </c>
      <c r="H13" s="4">
        <v>1650</v>
      </c>
      <c r="I13" s="4">
        <v>1750</v>
      </c>
      <c r="J13" s="4">
        <v>2100</v>
      </c>
      <c r="K13" s="4">
        <v>2500</v>
      </c>
      <c r="L13" s="4">
        <v>3200</v>
      </c>
      <c r="M13" s="4">
        <v>10250</v>
      </c>
      <c r="N13" s="4">
        <v>12750</v>
      </c>
      <c r="O13" s="27">
        <v>16000</v>
      </c>
    </row>
    <row r="14" spans="1:15" ht="12.75">
      <c r="A14" s="88" t="s">
        <v>7</v>
      </c>
      <c r="B14" s="44">
        <v>900</v>
      </c>
      <c r="C14" s="44">
        <v>1025</v>
      </c>
      <c r="D14" s="44">
        <v>1150</v>
      </c>
      <c r="E14" s="44">
        <v>1225</v>
      </c>
      <c r="F14" s="44">
        <v>1400</v>
      </c>
      <c r="G14" s="44">
        <v>1550</v>
      </c>
      <c r="H14" s="44">
        <v>1650</v>
      </c>
      <c r="I14" s="44">
        <v>1750</v>
      </c>
      <c r="J14" s="44">
        <v>2100</v>
      </c>
      <c r="K14" s="44">
        <v>2500</v>
      </c>
      <c r="L14" s="44">
        <v>3200</v>
      </c>
      <c r="M14" s="44">
        <v>51250</v>
      </c>
      <c r="N14" s="44">
        <v>63750</v>
      </c>
      <c r="O14" s="45">
        <v>80000</v>
      </c>
    </row>
    <row r="15" spans="1:15" ht="12.75">
      <c r="A15" s="84"/>
      <c r="B15" s="4" t="s">
        <v>358</v>
      </c>
      <c r="C15" s="6" t="s">
        <v>54</v>
      </c>
      <c r="D15" s="4" t="s">
        <v>359</v>
      </c>
      <c r="E15" s="6" t="s">
        <v>359</v>
      </c>
      <c r="F15" s="4" t="s">
        <v>358</v>
      </c>
      <c r="G15" s="6" t="s">
        <v>54</v>
      </c>
      <c r="H15" s="4" t="s">
        <v>358</v>
      </c>
      <c r="I15" s="6" t="s">
        <v>54</v>
      </c>
      <c r="J15" s="4" t="s">
        <v>358</v>
      </c>
      <c r="K15" s="6" t="s">
        <v>54</v>
      </c>
      <c r="L15" s="4" t="s">
        <v>358</v>
      </c>
      <c r="M15" s="6" t="s">
        <v>54</v>
      </c>
      <c r="N15" s="4" t="s">
        <v>358</v>
      </c>
      <c r="O15" s="22" t="s">
        <v>54</v>
      </c>
    </row>
    <row r="16" spans="1:15" ht="12.75">
      <c r="A16" s="84" t="s">
        <v>55</v>
      </c>
      <c r="B16" s="5" t="s">
        <v>56</v>
      </c>
      <c r="C16" s="6">
        <v>10</v>
      </c>
      <c r="D16" s="5" t="s">
        <v>57</v>
      </c>
      <c r="E16" s="7" t="s">
        <v>58</v>
      </c>
      <c r="F16" s="5" t="s">
        <v>56</v>
      </c>
      <c r="G16" s="6">
        <v>20</v>
      </c>
      <c r="H16" s="5" t="s">
        <v>56</v>
      </c>
      <c r="I16" s="6">
        <v>20</v>
      </c>
      <c r="J16" s="5" t="s">
        <v>56</v>
      </c>
      <c r="K16" s="6">
        <v>20</v>
      </c>
      <c r="L16" s="5" t="s">
        <v>56</v>
      </c>
      <c r="M16" s="6">
        <v>20</v>
      </c>
      <c r="N16" s="5" t="s">
        <v>56</v>
      </c>
      <c r="O16" s="22">
        <v>20</v>
      </c>
    </row>
    <row r="17" spans="1:15" ht="12.75">
      <c r="A17" s="84"/>
      <c r="B17" s="5" t="s">
        <v>59</v>
      </c>
      <c r="C17" s="6">
        <v>5</v>
      </c>
      <c r="D17" s="5" t="s">
        <v>60</v>
      </c>
      <c r="E17" s="7" t="s">
        <v>61</v>
      </c>
      <c r="F17" s="5" t="s">
        <v>62</v>
      </c>
      <c r="G17" s="6">
        <v>15</v>
      </c>
      <c r="H17" s="5" t="s">
        <v>62</v>
      </c>
      <c r="I17" s="6">
        <v>15</v>
      </c>
      <c r="J17" s="5" t="s">
        <v>62</v>
      </c>
      <c r="K17" s="6">
        <v>15</v>
      </c>
      <c r="L17" s="5" t="s">
        <v>62</v>
      </c>
      <c r="M17" s="6">
        <v>15</v>
      </c>
      <c r="N17" s="5" t="s">
        <v>62</v>
      </c>
      <c r="O17" s="22">
        <v>15</v>
      </c>
    </row>
    <row r="18" spans="1:15" ht="12.75">
      <c r="A18" s="84"/>
      <c r="B18" s="4" t="s">
        <v>63</v>
      </c>
      <c r="C18" s="6">
        <v>2</v>
      </c>
      <c r="D18" s="4" t="s">
        <v>64</v>
      </c>
      <c r="E18" s="6" t="s">
        <v>65</v>
      </c>
      <c r="F18" s="4" t="s">
        <v>66</v>
      </c>
      <c r="G18" s="6">
        <v>10</v>
      </c>
      <c r="H18" s="4" t="s">
        <v>66</v>
      </c>
      <c r="I18" s="6">
        <v>10</v>
      </c>
      <c r="J18" s="4" t="s">
        <v>66</v>
      </c>
      <c r="K18" s="6">
        <v>10</v>
      </c>
      <c r="L18" s="4" t="s">
        <v>66</v>
      </c>
      <c r="M18" s="6">
        <v>10</v>
      </c>
      <c r="N18" s="4" t="s">
        <v>66</v>
      </c>
      <c r="O18" s="22">
        <v>10</v>
      </c>
    </row>
    <row r="19" spans="1:15" ht="12.75">
      <c r="A19" s="85"/>
      <c r="B19" s="44"/>
      <c r="C19" s="81"/>
      <c r="D19" s="44"/>
      <c r="E19" s="81" t="s">
        <v>67</v>
      </c>
      <c r="F19" s="44" t="s">
        <v>63</v>
      </c>
      <c r="G19" s="81">
        <v>5</v>
      </c>
      <c r="H19" s="44" t="s">
        <v>63</v>
      </c>
      <c r="I19" s="81">
        <v>5</v>
      </c>
      <c r="J19" s="44" t="s">
        <v>63</v>
      </c>
      <c r="K19" s="81">
        <v>5</v>
      </c>
      <c r="L19" s="44" t="s">
        <v>63</v>
      </c>
      <c r="M19" s="81">
        <v>5</v>
      </c>
      <c r="N19" s="44" t="s">
        <v>63</v>
      </c>
      <c r="O19" s="63">
        <v>5</v>
      </c>
    </row>
    <row r="20" spans="1:15" ht="12.75">
      <c r="A20" s="84" t="s">
        <v>68</v>
      </c>
      <c r="B20" s="8">
        <v>10</v>
      </c>
      <c r="C20" s="9"/>
      <c r="D20" s="8">
        <v>10</v>
      </c>
      <c r="E20" s="9"/>
      <c r="F20" s="8">
        <v>10</v>
      </c>
      <c r="G20" s="9"/>
      <c r="H20" s="8">
        <v>11</v>
      </c>
      <c r="I20" s="9"/>
      <c r="J20" s="8">
        <v>11</v>
      </c>
      <c r="K20" s="9"/>
      <c r="L20" s="4">
        <v>12</v>
      </c>
      <c r="M20" s="4">
        <v>13</v>
      </c>
      <c r="N20" s="8">
        <v>14</v>
      </c>
      <c r="O20" s="21"/>
    </row>
    <row r="21" spans="1:15" ht="12.75">
      <c r="A21" s="84" t="s">
        <v>69</v>
      </c>
      <c r="B21" s="8">
        <v>18</v>
      </c>
      <c r="C21" s="9"/>
      <c r="D21" s="8">
        <v>18</v>
      </c>
      <c r="E21" s="9"/>
      <c r="F21" s="8">
        <v>18</v>
      </c>
      <c r="G21" s="9"/>
      <c r="H21" s="8">
        <v>19</v>
      </c>
      <c r="I21" s="9"/>
      <c r="J21" s="8">
        <v>19</v>
      </c>
      <c r="K21" s="9"/>
      <c r="L21" s="4">
        <v>20</v>
      </c>
      <c r="M21" s="4">
        <v>20</v>
      </c>
      <c r="N21" s="8">
        <v>20</v>
      </c>
      <c r="O21" s="21"/>
    </row>
    <row r="22" spans="1:15" ht="12.75">
      <c r="A22" s="84" t="s">
        <v>15</v>
      </c>
      <c r="B22" s="8">
        <v>10</v>
      </c>
      <c r="C22" s="9"/>
      <c r="D22" s="8">
        <v>10</v>
      </c>
      <c r="E22" s="9"/>
      <c r="F22" s="8">
        <v>10</v>
      </c>
      <c r="G22" s="9"/>
      <c r="H22" s="8">
        <v>10</v>
      </c>
      <c r="I22" s="9"/>
      <c r="J22" s="8">
        <v>10</v>
      </c>
      <c r="K22" s="9"/>
      <c r="L22" s="4">
        <v>10</v>
      </c>
      <c r="M22" s="4">
        <v>10</v>
      </c>
      <c r="N22" s="8">
        <v>10</v>
      </c>
      <c r="O22" s="21"/>
    </row>
    <row r="23" spans="1:15" ht="12.75">
      <c r="A23" s="84" t="s">
        <v>70</v>
      </c>
      <c r="B23" s="8">
        <v>14</v>
      </c>
      <c r="C23" s="9"/>
      <c r="D23" s="8">
        <v>14</v>
      </c>
      <c r="E23" s="9"/>
      <c r="F23" s="8">
        <v>14</v>
      </c>
      <c r="G23" s="9"/>
      <c r="H23" s="8">
        <v>14</v>
      </c>
      <c r="I23" s="9"/>
      <c r="J23" s="8">
        <v>14</v>
      </c>
      <c r="K23" s="9"/>
      <c r="L23" s="4">
        <v>14</v>
      </c>
      <c r="M23" s="4">
        <v>14</v>
      </c>
      <c r="N23" s="8">
        <v>14</v>
      </c>
      <c r="O23" s="21"/>
    </row>
    <row r="24" spans="1:15" ht="12.75">
      <c r="A24" s="85" t="s">
        <v>71</v>
      </c>
      <c r="B24" s="82" t="s">
        <v>21</v>
      </c>
      <c r="C24" s="83"/>
      <c r="D24" s="82" t="s">
        <v>21</v>
      </c>
      <c r="E24" s="83"/>
      <c r="F24" s="82" t="s">
        <v>21</v>
      </c>
      <c r="G24" s="83"/>
      <c r="H24" s="82" t="s">
        <v>21</v>
      </c>
      <c r="I24" s="83"/>
      <c r="J24" s="82" t="s">
        <v>21</v>
      </c>
      <c r="K24" s="83"/>
      <c r="L24" s="82" t="s">
        <v>21</v>
      </c>
      <c r="M24" s="82" t="s">
        <v>21</v>
      </c>
      <c r="N24" s="82" t="s">
        <v>21</v>
      </c>
      <c r="O24" s="87"/>
    </row>
    <row r="25" spans="1:15" ht="12.75">
      <c r="A25" s="84" t="s">
        <v>24</v>
      </c>
      <c r="B25" s="8">
        <v>600</v>
      </c>
      <c r="C25" s="9"/>
      <c r="D25" s="8">
        <v>600</v>
      </c>
      <c r="E25" s="9"/>
      <c r="F25" s="4"/>
      <c r="G25" s="6"/>
      <c r="H25" s="4"/>
      <c r="I25" s="6"/>
      <c r="J25" s="4"/>
      <c r="K25" s="6"/>
      <c r="L25" s="4"/>
      <c r="M25" s="6"/>
      <c r="N25" s="4"/>
      <c r="O25" s="22"/>
    </row>
    <row r="26" spans="1:15" ht="12.75">
      <c r="A26" s="84" t="s">
        <v>25</v>
      </c>
      <c r="B26" s="4"/>
      <c r="C26" s="6"/>
      <c r="D26" s="4"/>
      <c r="E26" s="6"/>
      <c r="F26" s="4"/>
      <c r="G26" s="6"/>
      <c r="H26" s="4"/>
      <c r="I26" s="6"/>
      <c r="J26" s="4"/>
      <c r="K26" s="6"/>
      <c r="L26" s="4"/>
      <c r="M26" s="6"/>
      <c r="N26" s="4"/>
      <c r="O26" s="22"/>
    </row>
    <row r="27" spans="1:15" ht="12.75">
      <c r="A27" s="84" t="s">
        <v>72</v>
      </c>
      <c r="B27" s="8">
        <v>4500</v>
      </c>
      <c r="C27" s="9"/>
      <c r="D27" s="8">
        <v>4500</v>
      </c>
      <c r="E27" s="9"/>
      <c r="F27" s="8">
        <v>6000</v>
      </c>
      <c r="G27" s="9"/>
      <c r="H27" s="8">
        <v>6000</v>
      </c>
      <c r="I27" s="9"/>
      <c r="J27" s="8">
        <v>12000</v>
      </c>
      <c r="K27" s="9"/>
      <c r="L27" s="8">
        <v>18000</v>
      </c>
      <c r="M27" s="9"/>
      <c r="N27" s="8">
        <v>36000</v>
      </c>
      <c r="O27" s="21"/>
    </row>
    <row r="28" spans="1:15" ht="12.75">
      <c r="A28" s="84" t="s">
        <v>73</v>
      </c>
      <c r="B28" s="8">
        <v>9000</v>
      </c>
      <c r="C28" s="9"/>
      <c r="D28" s="8">
        <v>13500</v>
      </c>
      <c r="E28" s="9"/>
      <c r="F28" s="8">
        <v>18000</v>
      </c>
      <c r="G28" s="9"/>
      <c r="H28" s="8">
        <v>18000</v>
      </c>
      <c r="I28" s="9"/>
      <c r="J28" s="8">
        <v>24000</v>
      </c>
      <c r="K28" s="9"/>
      <c r="L28" s="8">
        <v>30000</v>
      </c>
      <c r="M28" s="9"/>
      <c r="N28" s="8">
        <v>48000</v>
      </c>
      <c r="O28" s="21"/>
    </row>
    <row r="29" spans="1:15" ht="12.75">
      <c r="A29" s="84" t="s">
        <v>74</v>
      </c>
      <c r="B29" s="8">
        <v>27000</v>
      </c>
      <c r="C29" s="9"/>
      <c r="D29" s="8">
        <v>36000</v>
      </c>
      <c r="E29" s="9"/>
      <c r="F29" s="8">
        <v>48000</v>
      </c>
      <c r="G29" s="9"/>
      <c r="H29" s="10">
        <v>48000</v>
      </c>
      <c r="I29" s="11"/>
      <c r="J29" s="10">
        <v>54000</v>
      </c>
      <c r="K29" s="11"/>
      <c r="L29" s="10">
        <v>60000</v>
      </c>
      <c r="M29" s="9"/>
      <c r="N29" s="8">
        <v>78000</v>
      </c>
      <c r="O29" s="21"/>
    </row>
    <row r="30" spans="1:15" ht="12.75">
      <c r="A30" s="84" t="s">
        <v>26</v>
      </c>
      <c r="B30" s="10">
        <v>30</v>
      </c>
      <c r="C30" s="11"/>
      <c r="D30" s="10">
        <v>25</v>
      </c>
      <c r="E30" s="11"/>
      <c r="F30" s="10">
        <v>25</v>
      </c>
      <c r="G30" s="11"/>
      <c r="H30" s="10">
        <v>25</v>
      </c>
      <c r="I30" s="33"/>
      <c r="J30" s="10">
        <v>25</v>
      </c>
      <c r="K30" s="33"/>
      <c r="L30" s="10">
        <v>25</v>
      </c>
      <c r="M30" s="33"/>
      <c r="N30" s="10">
        <v>25</v>
      </c>
      <c r="O30" s="29"/>
    </row>
    <row r="31" spans="1:15" ht="12.75">
      <c r="A31" s="89" t="s">
        <v>75</v>
      </c>
      <c r="B31" s="90" t="s">
        <v>76</v>
      </c>
      <c r="C31" s="83"/>
      <c r="D31" s="90" t="s">
        <v>76</v>
      </c>
      <c r="E31" s="83"/>
      <c r="F31" s="90" t="s">
        <v>77</v>
      </c>
      <c r="G31" s="83"/>
      <c r="H31" s="90" t="s">
        <v>77</v>
      </c>
      <c r="I31" s="83"/>
      <c r="J31" s="90" t="s">
        <v>78</v>
      </c>
      <c r="K31" s="83"/>
      <c r="L31" s="90" t="s">
        <v>79</v>
      </c>
      <c r="M31" s="83"/>
      <c r="N31" s="90" t="s">
        <v>80</v>
      </c>
      <c r="O31" s="87"/>
    </row>
    <row r="32" spans="1:15" ht="12.75">
      <c r="A32" s="84" t="s">
        <v>182</v>
      </c>
      <c r="B32" s="4">
        <v>24525</v>
      </c>
      <c r="C32" s="4">
        <v>24525</v>
      </c>
      <c r="D32" s="4">
        <v>24525</v>
      </c>
      <c r="E32" s="4">
        <v>24525</v>
      </c>
      <c r="F32" s="4" t="s">
        <v>202</v>
      </c>
      <c r="G32" s="4">
        <v>41400</v>
      </c>
      <c r="H32" s="4">
        <v>41400</v>
      </c>
      <c r="I32" s="4">
        <v>74250</v>
      </c>
      <c r="J32" s="4">
        <v>74250</v>
      </c>
      <c r="K32" s="4">
        <v>126000</v>
      </c>
      <c r="L32" s="4">
        <v>126000</v>
      </c>
      <c r="M32" s="4">
        <v>225000</v>
      </c>
      <c r="N32" s="4">
        <v>225000</v>
      </c>
      <c r="O32" s="27">
        <v>414000</v>
      </c>
    </row>
    <row r="33" spans="1:15" ht="12.75">
      <c r="A33" s="84" t="s">
        <v>33</v>
      </c>
      <c r="B33" s="4">
        <v>81250</v>
      </c>
      <c r="C33" s="4">
        <v>82820</v>
      </c>
      <c r="D33" s="4">
        <v>140300</v>
      </c>
      <c r="E33" s="4">
        <v>149450</v>
      </c>
      <c r="F33" s="4">
        <v>201600</v>
      </c>
      <c r="G33" s="4">
        <v>223200</v>
      </c>
      <c r="H33" s="4">
        <v>310200</v>
      </c>
      <c r="I33" s="4">
        <v>329000</v>
      </c>
      <c r="J33" s="4">
        <v>394800</v>
      </c>
      <c r="K33" s="4">
        <v>470000</v>
      </c>
      <c r="L33" s="4" t="s">
        <v>83</v>
      </c>
      <c r="M33" s="4" t="s">
        <v>84</v>
      </c>
      <c r="N33" s="4">
        <v>1568000</v>
      </c>
      <c r="O33" s="27">
        <v>1969500</v>
      </c>
    </row>
    <row r="34" spans="1:15" ht="12.75">
      <c r="A34" s="85" t="s">
        <v>85</v>
      </c>
      <c r="B34" s="44"/>
      <c r="C34" s="44"/>
      <c r="D34" s="44"/>
      <c r="E34" s="44"/>
      <c r="F34" s="44"/>
      <c r="G34" s="44"/>
      <c r="H34" s="44"/>
      <c r="I34" s="44"/>
      <c r="J34" s="44"/>
      <c r="K34" s="44"/>
      <c r="L34" s="44" t="s">
        <v>86</v>
      </c>
      <c r="M34" s="44" t="s">
        <v>87</v>
      </c>
      <c r="N34" s="44"/>
      <c r="O34" s="45"/>
    </row>
    <row r="35" spans="1:15" ht="12.75">
      <c r="A35" s="94" t="s">
        <v>173</v>
      </c>
      <c r="B35" s="2"/>
      <c r="C35" s="2"/>
      <c r="D35" s="2"/>
      <c r="E35" s="2"/>
      <c r="F35" s="2"/>
      <c r="G35" s="2"/>
      <c r="H35" s="2"/>
      <c r="I35" s="2"/>
      <c r="J35" s="2"/>
      <c r="K35" s="2"/>
      <c r="L35" s="2"/>
      <c r="M35" s="2"/>
      <c r="N35" s="2"/>
      <c r="O35" s="2"/>
    </row>
    <row r="36" spans="1:15" ht="12.75">
      <c r="A36" s="94" t="s">
        <v>203</v>
      </c>
      <c r="B36" s="2"/>
      <c r="C36" s="2"/>
      <c r="D36" s="2"/>
      <c r="E36" s="2"/>
      <c r="F36" s="2"/>
      <c r="G36" s="2"/>
      <c r="H36" s="2"/>
      <c r="I36" s="2"/>
      <c r="J36" s="2"/>
      <c r="K36" s="2"/>
      <c r="L36" s="2"/>
      <c r="M36" s="2"/>
      <c r="N36" s="2"/>
      <c r="O36" s="2"/>
    </row>
    <row r="37" spans="2:15" ht="10.5" customHeight="1">
      <c r="B37" s="2"/>
      <c r="C37" s="2"/>
      <c r="D37" s="2"/>
      <c r="E37" s="2"/>
      <c r="F37" s="2"/>
      <c r="G37" s="2"/>
      <c r="H37" s="2"/>
      <c r="I37" s="2"/>
      <c r="J37" s="2"/>
      <c r="K37" s="2"/>
      <c r="L37" s="2"/>
      <c r="M37" s="2"/>
      <c r="N37" s="2"/>
      <c r="O37" s="2"/>
    </row>
    <row r="38" spans="2:15" ht="10.5" customHeight="1">
      <c r="B38" s="2"/>
      <c r="C38" s="2"/>
      <c r="D38" s="2"/>
      <c r="E38" s="2"/>
      <c r="F38" s="2"/>
      <c r="G38" s="2"/>
      <c r="H38" s="2"/>
      <c r="I38" s="2"/>
      <c r="J38" s="2"/>
      <c r="K38" s="2"/>
      <c r="L38" s="2"/>
      <c r="M38" s="2"/>
      <c r="N38" s="2"/>
      <c r="O38" s="2"/>
    </row>
    <row r="39" spans="2:15" ht="9.75" customHeight="1">
      <c r="B39" s="2"/>
      <c r="C39" s="2"/>
      <c r="D39" s="2"/>
      <c r="E39" s="2"/>
      <c r="F39" s="2"/>
      <c r="G39" s="2"/>
      <c r="H39" s="2"/>
      <c r="I39" s="2"/>
      <c r="J39" s="2"/>
      <c r="K39" s="2"/>
      <c r="L39" s="2"/>
      <c r="M39" s="2"/>
      <c r="N39" s="2"/>
      <c r="O39" s="2"/>
    </row>
  </sheetData>
  <sheetProtection/>
  <printOptions horizontalCentered="1" verticalCentered="1"/>
  <pageMargins left="0.7874015748031497" right="0.1968503937007874" top="0.4724409448818898" bottom="0.4330708661417323" header="0.5118110236220472" footer="0.3937007874015748"/>
  <pageSetup fitToHeight="1" fitToWidth="1"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J27" sqref="J27"/>
    </sheetView>
  </sheetViews>
  <sheetFormatPr defaultColWidth="9.140625" defaultRowHeight="12.75"/>
  <cols>
    <col min="1" max="1" width="22.00390625" style="25" customWidth="1"/>
    <col min="2" max="2" width="8.57421875" style="1" customWidth="1"/>
    <col min="3" max="3" width="11.00390625" style="1" customWidth="1"/>
    <col min="4" max="4" width="10.8515625" style="1" customWidth="1"/>
    <col min="5" max="5" width="10.421875" style="1" customWidth="1"/>
    <col min="6" max="6" width="10.28125" style="1" customWidth="1"/>
    <col min="7" max="7" width="11.7109375" style="1" customWidth="1"/>
    <col min="8" max="8" width="10.421875" style="1" customWidth="1"/>
    <col min="9" max="9" width="9.140625" style="1" customWidth="1"/>
    <col min="10" max="10" width="9.00390625" style="1" customWidth="1"/>
    <col min="11" max="11" width="10.8515625" style="1" customWidth="1"/>
    <col min="12" max="12" width="8.57421875" style="1" customWidth="1"/>
    <col min="13" max="13" width="8.421875" style="1" customWidth="1"/>
    <col min="14" max="14" width="8.7109375" style="1" customWidth="1"/>
    <col min="15" max="15" width="11.140625" style="1" customWidth="1"/>
    <col min="16" max="16" width="8.8515625" style="1" customWidth="1"/>
    <col min="17" max="16384" width="9.140625" style="1" customWidth="1"/>
  </cols>
  <sheetData>
    <row r="1" ht="19.5">
      <c r="A1" s="60" t="s">
        <v>176</v>
      </c>
    </row>
    <row r="2" spans="2:16" ht="12.75">
      <c r="B2" s="2"/>
      <c r="C2" s="2"/>
      <c r="D2" s="2"/>
      <c r="E2" s="2"/>
      <c r="F2" s="2"/>
      <c r="G2" s="2"/>
      <c r="H2" s="2"/>
      <c r="I2" s="2"/>
      <c r="J2" s="2"/>
      <c r="K2" s="2"/>
      <c r="L2" s="2"/>
      <c r="M2" s="2"/>
      <c r="N2" s="2"/>
      <c r="O2" s="2"/>
      <c r="P2" s="2"/>
    </row>
    <row r="3" spans="1:16" ht="12.75">
      <c r="A3" s="130"/>
      <c r="B3" s="75">
        <v>1991</v>
      </c>
      <c r="C3" s="76"/>
      <c r="D3" s="75">
        <v>1992</v>
      </c>
      <c r="E3" s="76"/>
      <c r="F3" s="75">
        <v>1993</v>
      </c>
      <c r="G3" s="76"/>
      <c r="H3" s="76"/>
      <c r="I3" s="75">
        <v>1994</v>
      </c>
      <c r="J3" s="76"/>
      <c r="K3" s="76"/>
      <c r="L3" s="76"/>
      <c r="M3" s="75">
        <v>1995</v>
      </c>
      <c r="N3" s="76"/>
      <c r="O3" s="76"/>
      <c r="P3" s="77"/>
    </row>
    <row r="4" spans="1:16" ht="12.75">
      <c r="A4" s="239"/>
      <c r="B4" s="79" t="s">
        <v>40</v>
      </c>
      <c r="C4" s="79" t="s">
        <v>41</v>
      </c>
      <c r="D4" s="79" t="s">
        <v>40</v>
      </c>
      <c r="E4" s="79" t="s">
        <v>41</v>
      </c>
      <c r="F4" s="79" t="s">
        <v>40</v>
      </c>
      <c r="G4" s="79" t="s">
        <v>183</v>
      </c>
      <c r="H4" s="79" t="s">
        <v>184</v>
      </c>
      <c r="I4" s="79" t="s">
        <v>90</v>
      </c>
      <c r="J4" s="79" t="s">
        <v>91</v>
      </c>
      <c r="K4" s="79" t="s">
        <v>88</v>
      </c>
      <c r="L4" s="79" t="s">
        <v>89</v>
      </c>
      <c r="M4" s="79" t="s">
        <v>90</v>
      </c>
      <c r="N4" s="79" t="s">
        <v>91</v>
      </c>
      <c r="O4" s="79" t="s">
        <v>91</v>
      </c>
      <c r="P4" s="80" t="s">
        <v>92</v>
      </c>
    </row>
    <row r="5" spans="1:16" ht="12.75">
      <c r="A5" s="131" t="s">
        <v>0</v>
      </c>
      <c r="B5" s="4">
        <v>352</v>
      </c>
      <c r="C5" s="4">
        <v>470</v>
      </c>
      <c r="D5" s="4">
        <v>523</v>
      </c>
      <c r="E5" s="4">
        <v>651</v>
      </c>
      <c r="F5" s="4">
        <v>740</v>
      </c>
      <c r="G5" s="4">
        <v>835</v>
      </c>
      <c r="H5" s="4">
        <v>940</v>
      </c>
      <c r="I5" s="4">
        <v>980</v>
      </c>
      <c r="J5" s="4">
        <v>1100</v>
      </c>
      <c r="K5" s="4">
        <v>1100</v>
      </c>
      <c r="L5" s="4">
        <v>1100</v>
      </c>
      <c r="M5" s="4">
        <v>1140</v>
      </c>
      <c r="N5" s="4">
        <v>1225</v>
      </c>
      <c r="O5" s="4">
        <v>1225</v>
      </c>
      <c r="P5" s="27">
        <v>1695</v>
      </c>
    </row>
    <row r="6" spans="1:16" ht="12.75">
      <c r="A6" s="131" t="s">
        <v>1</v>
      </c>
      <c r="B6" s="4">
        <v>135</v>
      </c>
      <c r="C6" s="4">
        <v>180</v>
      </c>
      <c r="D6" s="4">
        <v>202</v>
      </c>
      <c r="E6" s="4">
        <v>231</v>
      </c>
      <c r="F6" s="4">
        <v>255</v>
      </c>
      <c r="G6" s="4">
        <v>280</v>
      </c>
      <c r="H6" s="4">
        <v>310</v>
      </c>
      <c r="I6" s="4">
        <v>320</v>
      </c>
      <c r="J6" s="4">
        <v>360</v>
      </c>
      <c r="K6" s="4">
        <v>360</v>
      </c>
      <c r="L6" s="4">
        <v>360</v>
      </c>
      <c r="M6" s="4">
        <v>380</v>
      </c>
      <c r="N6" s="4">
        <v>415</v>
      </c>
      <c r="O6" s="4">
        <v>415</v>
      </c>
      <c r="P6" s="27">
        <v>565</v>
      </c>
    </row>
    <row r="7" spans="1:16" ht="12.75">
      <c r="A7" s="132" t="s">
        <v>42</v>
      </c>
      <c r="B7" s="44">
        <v>480</v>
      </c>
      <c r="C7" s="44">
        <v>640</v>
      </c>
      <c r="D7" s="44">
        <v>823</v>
      </c>
      <c r="E7" s="44">
        <v>1137</v>
      </c>
      <c r="F7" s="44">
        <v>1575</v>
      </c>
      <c r="G7" s="44">
        <v>1775</v>
      </c>
      <c r="H7" s="44">
        <v>2000</v>
      </c>
      <c r="I7" s="44">
        <v>2275</v>
      </c>
      <c r="J7" s="44">
        <v>2570</v>
      </c>
      <c r="K7" s="44">
        <v>2925</v>
      </c>
      <c r="L7" s="44">
        <v>3575</v>
      </c>
      <c r="M7" s="44">
        <v>4135</v>
      </c>
      <c r="N7" s="44">
        <v>4490</v>
      </c>
      <c r="O7" s="44">
        <v>4490</v>
      </c>
      <c r="P7" s="45">
        <v>10175</v>
      </c>
    </row>
    <row r="8" spans="1:16" ht="12.75">
      <c r="A8" s="131" t="s">
        <v>44</v>
      </c>
      <c r="B8" s="4">
        <v>1000</v>
      </c>
      <c r="C8" s="4">
        <v>1000</v>
      </c>
      <c r="D8" s="4">
        <v>1000</v>
      </c>
      <c r="E8" s="4">
        <v>1000</v>
      </c>
      <c r="F8" s="4">
        <v>1000</v>
      </c>
      <c r="G8" s="4">
        <v>1000</v>
      </c>
      <c r="H8" s="4">
        <v>1000</v>
      </c>
      <c r="I8" s="4">
        <v>1000</v>
      </c>
      <c r="J8" s="4">
        <v>1000</v>
      </c>
      <c r="K8" s="4">
        <v>1000</v>
      </c>
      <c r="L8" s="4">
        <v>1000</v>
      </c>
      <c r="M8" s="4">
        <v>1000</v>
      </c>
      <c r="N8" s="4">
        <v>1000</v>
      </c>
      <c r="O8" s="4">
        <v>1000</v>
      </c>
      <c r="P8" s="27">
        <v>1000</v>
      </c>
    </row>
    <row r="9" spans="1:16" ht="12.75">
      <c r="A9" s="131" t="s">
        <v>185</v>
      </c>
      <c r="B9" s="4" t="s">
        <v>46</v>
      </c>
      <c r="C9" s="4" t="s">
        <v>93</v>
      </c>
      <c r="D9" s="4" t="s">
        <v>93</v>
      </c>
      <c r="E9" s="4" t="s">
        <v>93</v>
      </c>
      <c r="F9" s="4" t="s">
        <v>93</v>
      </c>
      <c r="G9" s="4" t="s">
        <v>93</v>
      </c>
      <c r="H9" s="4" t="s">
        <v>93</v>
      </c>
      <c r="I9" s="4" t="s">
        <v>93</v>
      </c>
      <c r="J9" s="4" t="s">
        <v>93</v>
      </c>
      <c r="K9" s="4" t="s">
        <v>93</v>
      </c>
      <c r="L9" s="4" t="s">
        <v>93</v>
      </c>
      <c r="M9" s="4" t="s">
        <v>94</v>
      </c>
      <c r="N9" s="4" t="s">
        <v>94</v>
      </c>
      <c r="O9" s="4" t="s">
        <v>94</v>
      </c>
      <c r="P9" s="27" t="s">
        <v>94</v>
      </c>
    </row>
    <row r="10" spans="1:16" ht="12.75">
      <c r="A10" s="131" t="s">
        <v>47</v>
      </c>
      <c r="B10" s="4">
        <v>80000</v>
      </c>
      <c r="C10" s="4">
        <v>80000</v>
      </c>
      <c r="D10" s="4">
        <v>80000</v>
      </c>
      <c r="E10" s="4">
        <v>80000</v>
      </c>
      <c r="F10" s="4">
        <v>80000</v>
      </c>
      <c r="G10" s="4">
        <v>80000</v>
      </c>
      <c r="H10" s="4">
        <v>80000</v>
      </c>
      <c r="I10" s="4">
        <v>80000</v>
      </c>
      <c r="J10" s="4">
        <v>80000</v>
      </c>
      <c r="K10" s="4">
        <v>80000</v>
      </c>
      <c r="L10" s="4">
        <v>80000</v>
      </c>
      <c r="M10" s="4">
        <v>80000</v>
      </c>
      <c r="N10" s="4">
        <v>80000</v>
      </c>
      <c r="O10" s="4">
        <v>80000</v>
      </c>
      <c r="P10" s="27">
        <v>80000</v>
      </c>
    </row>
    <row r="11" spans="1:16" ht="12.75">
      <c r="A11" s="131" t="s">
        <v>48</v>
      </c>
      <c r="B11" s="4" t="s">
        <v>51</v>
      </c>
      <c r="C11" s="4" t="s">
        <v>51</v>
      </c>
      <c r="D11" s="4" t="s">
        <v>51</v>
      </c>
      <c r="E11" s="4" t="s">
        <v>51</v>
      </c>
      <c r="F11" s="4" t="s">
        <v>51</v>
      </c>
      <c r="G11" s="4" t="s">
        <v>51</v>
      </c>
      <c r="H11" s="4" t="s">
        <v>51</v>
      </c>
      <c r="I11" s="4" t="s">
        <v>49</v>
      </c>
      <c r="J11" s="4" t="s">
        <v>49</v>
      </c>
      <c r="K11" s="4" t="s">
        <v>49</v>
      </c>
      <c r="L11" s="4" t="s">
        <v>49</v>
      </c>
      <c r="M11" s="4" t="s">
        <v>49</v>
      </c>
      <c r="N11" s="4" t="s">
        <v>49</v>
      </c>
      <c r="O11" s="4" t="s">
        <v>49</v>
      </c>
      <c r="P11" s="27" t="s">
        <v>49</v>
      </c>
    </row>
    <row r="12" spans="1:16" ht="12.75">
      <c r="A12" s="131" t="s">
        <v>181</v>
      </c>
      <c r="B12" s="4">
        <v>17600</v>
      </c>
      <c r="C12" s="4">
        <v>23500</v>
      </c>
      <c r="D12" s="4">
        <v>26150</v>
      </c>
      <c r="E12" s="4">
        <v>32550</v>
      </c>
      <c r="F12" s="4">
        <v>37000</v>
      </c>
      <c r="G12" s="4">
        <v>41750</v>
      </c>
      <c r="H12" s="4">
        <v>47000</v>
      </c>
      <c r="I12" s="4">
        <v>49000</v>
      </c>
      <c r="J12" s="4">
        <v>55000</v>
      </c>
      <c r="K12" s="4">
        <v>55000</v>
      </c>
      <c r="L12" s="4">
        <v>55000</v>
      </c>
      <c r="M12" s="4">
        <v>57000</v>
      </c>
      <c r="N12" s="4">
        <v>61250</v>
      </c>
      <c r="O12" s="4">
        <v>61250</v>
      </c>
      <c r="P12" s="27">
        <v>84750</v>
      </c>
    </row>
    <row r="13" spans="1:16" ht="12.75">
      <c r="A13" s="134" t="s">
        <v>7</v>
      </c>
      <c r="B13" s="4">
        <v>88000</v>
      </c>
      <c r="C13" s="4">
        <v>141000</v>
      </c>
      <c r="D13" s="4">
        <v>156900</v>
      </c>
      <c r="E13" s="4">
        <v>195300</v>
      </c>
      <c r="F13" s="4">
        <v>222000</v>
      </c>
      <c r="G13" s="4">
        <v>250500</v>
      </c>
      <c r="H13" s="4">
        <v>282000</v>
      </c>
      <c r="I13" s="4">
        <v>294000</v>
      </c>
      <c r="J13" s="4">
        <v>330000</v>
      </c>
      <c r="K13" s="4">
        <v>333000</v>
      </c>
      <c r="L13" s="4">
        <v>330000</v>
      </c>
      <c r="M13" s="4">
        <v>342000</v>
      </c>
      <c r="N13" s="4">
        <v>367500</v>
      </c>
      <c r="O13" s="4">
        <v>367500</v>
      </c>
      <c r="P13" s="27">
        <v>508500</v>
      </c>
    </row>
    <row r="14" spans="1:16" ht="12.75">
      <c r="A14" s="132" t="s">
        <v>186</v>
      </c>
      <c r="B14" s="44"/>
      <c r="C14" s="44"/>
      <c r="D14" s="44" t="s">
        <v>187</v>
      </c>
      <c r="E14" s="44" t="s">
        <v>95</v>
      </c>
      <c r="F14" s="44" t="s">
        <v>95</v>
      </c>
      <c r="G14" s="44" t="s">
        <v>189</v>
      </c>
      <c r="H14" s="44" t="s">
        <v>96</v>
      </c>
      <c r="I14" s="44" t="s">
        <v>190</v>
      </c>
      <c r="J14" s="44" t="s">
        <v>97</v>
      </c>
      <c r="K14" s="44" t="s">
        <v>97</v>
      </c>
      <c r="L14" s="44" t="s">
        <v>97</v>
      </c>
      <c r="M14" s="44" t="s">
        <v>191</v>
      </c>
      <c r="N14" s="44" t="s">
        <v>98</v>
      </c>
      <c r="O14" s="44" t="s">
        <v>192</v>
      </c>
      <c r="P14" s="45" t="s">
        <v>99</v>
      </c>
    </row>
    <row r="15" spans="1:16" ht="12.75">
      <c r="A15" s="131"/>
      <c r="B15" s="4" t="s">
        <v>360</v>
      </c>
      <c r="C15" s="6" t="s">
        <v>54</v>
      </c>
      <c r="D15" s="4" t="s">
        <v>361</v>
      </c>
      <c r="E15" s="6" t="s">
        <v>54</v>
      </c>
      <c r="F15" s="8" t="s">
        <v>362</v>
      </c>
      <c r="G15" s="9"/>
      <c r="H15" s="9"/>
      <c r="I15" s="4"/>
      <c r="J15" s="6" t="s">
        <v>361</v>
      </c>
      <c r="K15" s="6" t="s">
        <v>352</v>
      </c>
      <c r="L15" s="6"/>
      <c r="M15" s="4"/>
      <c r="N15" s="6"/>
      <c r="O15" s="6"/>
      <c r="P15" s="22"/>
    </row>
    <row r="16" spans="1:16" ht="12.75">
      <c r="A16" s="131" t="s">
        <v>55</v>
      </c>
      <c r="B16" s="5" t="s">
        <v>100</v>
      </c>
      <c r="C16" s="6">
        <v>10</v>
      </c>
      <c r="D16" s="5" t="s">
        <v>100</v>
      </c>
      <c r="E16" s="6">
        <v>10</v>
      </c>
      <c r="F16" s="10" t="s">
        <v>101</v>
      </c>
      <c r="G16" s="9"/>
      <c r="H16" s="11"/>
      <c r="I16" s="5"/>
      <c r="J16" s="6" t="s">
        <v>100</v>
      </c>
      <c r="K16" s="6">
        <v>10</v>
      </c>
      <c r="L16" s="7"/>
      <c r="M16" s="4"/>
      <c r="N16" s="7"/>
      <c r="O16" s="7"/>
      <c r="P16" s="22"/>
    </row>
    <row r="17" spans="1:16" ht="12.75">
      <c r="A17" s="131"/>
      <c r="B17" s="5" t="s">
        <v>102</v>
      </c>
      <c r="C17" s="6">
        <v>20</v>
      </c>
      <c r="D17" s="5" t="s">
        <v>102</v>
      </c>
      <c r="E17" s="6">
        <v>20</v>
      </c>
      <c r="F17" s="10" t="s">
        <v>103</v>
      </c>
      <c r="G17" s="9"/>
      <c r="H17" s="11"/>
      <c r="I17" s="5"/>
      <c r="J17" s="6" t="s">
        <v>102</v>
      </c>
      <c r="K17" s="6">
        <v>20</v>
      </c>
      <c r="L17" s="7"/>
      <c r="M17" s="4"/>
      <c r="N17" s="7"/>
      <c r="O17" s="7"/>
      <c r="P17" s="22"/>
    </row>
    <row r="18" spans="1:16" ht="12.75">
      <c r="A18" s="131"/>
      <c r="B18" s="5" t="s">
        <v>104</v>
      </c>
      <c r="C18" s="6">
        <v>12</v>
      </c>
      <c r="D18" s="5" t="s">
        <v>104</v>
      </c>
      <c r="E18" s="6">
        <v>12</v>
      </c>
      <c r="F18" s="10" t="s">
        <v>105</v>
      </c>
      <c r="G18" s="9"/>
      <c r="H18" s="9"/>
      <c r="I18" s="5"/>
      <c r="J18" s="6" t="s">
        <v>104</v>
      </c>
      <c r="K18" s="6">
        <v>12</v>
      </c>
      <c r="L18" s="6"/>
      <c r="M18" s="4"/>
      <c r="N18" s="6"/>
      <c r="O18" s="6"/>
      <c r="P18" s="22"/>
    </row>
    <row r="19" spans="1:16" ht="12.75">
      <c r="A19" s="132"/>
      <c r="B19" s="44" t="s">
        <v>106</v>
      </c>
      <c r="C19" s="81">
        <v>5</v>
      </c>
      <c r="D19" s="44" t="s">
        <v>106</v>
      </c>
      <c r="E19" s="81">
        <v>5</v>
      </c>
      <c r="F19" s="90" t="s">
        <v>107</v>
      </c>
      <c r="G19" s="100"/>
      <c r="H19" s="100"/>
      <c r="I19" s="44"/>
      <c r="J19" s="81" t="s">
        <v>106</v>
      </c>
      <c r="K19" s="81">
        <v>5</v>
      </c>
      <c r="L19" s="81"/>
      <c r="M19" s="44"/>
      <c r="N19" s="81"/>
      <c r="O19" s="81"/>
      <c r="P19" s="63"/>
    </row>
    <row r="20" spans="1:16" ht="12.75">
      <c r="A20" s="131" t="s">
        <v>68</v>
      </c>
      <c r="B20" s="8">
        <v>15</v>
      </c>
      <c r="C20" s="9"/>
      <c r="D20" s="8">
        <v>15</v>
      </c>
      <c r="E20" s="9"/>
      <c r="F20" s="28"/>
      <c r="G20" s="6">
        <v>15</v>
      </c>
      <c r="H20" s="21"/>
      <c r="I20" s="9"/>
      <c r="J20" s="9">
        <v>15</v>
      </c>
      <c r="K20" s="9"/>
      <c r="L20" s="6"/>
      <c r="M20" s="16"/>
      <c r="N20" s="271">
        <v>15</v>
      </c>
      <c r="O20" s="271"/>
      <c r="P20" s="21"/>
    </row>
    <row r="21" spans="1:16" ht="12.75">
      <c r="A21" s="131" t="s">
        <v>69</v>
      </c>
      <c r="B21" s="8">
        <v>20</v>
      </c>
      <c r="C21" s="9"/>
      <c r="D21" s="8">
        <v>20</v>
      </c>
      <c r="E21" s="9"/>
      <c r="F21" s="28"/>
      <c r="G21" s="6">
        <v>20</v>
      </c>
      <c r="H21" s="21"/>
      <c r="I21" s="9"/>
      <c r="J21" s="9">
        <v>20</v>
      </c>
      <c r="K21" s="9"/>
      <c r="L21" s="6"/>
      <c r="M21" s="16"/>
      <c r="N21" s="272">
        <v>20</v>
      </c>
      <c r="O21" s="272"/>
      <c r="P21" s="21"/>
    </row>
    <row r="22" spans="1:16" ht="12.75">
      <c r="A22" s="131" t="s">
        <v>15</v>
      </c>
      <c r="B22" s="8">
        <v>10</v>
      </c>
      <c r="C22" s="9"/>
      <c r="D22" s="8">
        <v>10</v>
      </c>
      <c r="E22" s="9"/>
      <c r="F22" s="28"/>
      <c r="G22" s="30">
        <v>10</v>
      </c>
      <c r="H22" s="29"/>
      <c r="I22" s="9"/>
      <c r="J22" s="31">
        <v>10</v>
      </c>
      <c r="K22" s="9"/>
      <c r="L22" s="6"/>
      <c r="M22" s="16"/>
      <c r="N22" s="275">
        <v>10</v>
      </c>
      <c r="O22" s="275"/>
      <c r="P22" s="21"/>
    </row>
    <row r="23" spans="1:16" ht="12.75">
      <c r="A23" s="131" t="s">
        <v>70</v>
      </c>
      <c r="B23" s="8">
        <v>14</v>
      </c>
      <c r="C23" s="9"/>
      <c r="D23" s="8">
        <v>14</v>
      </c>
      <c r="E23" s="9"/>
      <c r="F23" s="28"/>
      <c r="G23" s="30">
        <v>14</v>
      </c>
      <c r="H23" s="29"/>
      <c r="I23" s="9"/>
      <c r="J23" s="31">
        <v>14</v>
      </c>
      <c r="K23" s="9"/>
      <c r="L23" s="6"/>
      <c r="M23" s="16"/>
      <c r="N23" s="275">
        <v>14</v>
      </c>
      <c r="O23" s="275"/>
      <c r="P23" s="21"/>
    </row>
    <row r="24" spans="1:16" ht="12.75">
      <c r="A24" s="132" t="s">
        <v>71</v>
      </c>
      <c r="B24" s="82" t="s">
        <v>21</v>
      </c>
      <c r="C24" s="83"/>
      <c r="D24" s="82" t="s">
        <v>21</v>
      </c>
      <c r="E24" s="83"/>
      <c r="F24" s="101"/>
      <c r="G24" s="67" t="s">
        <v>21</v>
      </c>
      <c r="H24" s="102"/>
      <c r="I24" s="103"/>
      <c r="J24" s="104" t="s">
        <v>21</v>
      </c>
      <c r="K24" s="83"/>
      <c r="L24" s="105"/>
      <c r="M24" s="106"/>
      <c r="N24" s="274" t="s">
        <v>21</v>
      </c>
      <c r="O24" s="274"/>
      <c r="P24" s="107"/>
    </row>
    <row r="25" spans="1:16" ht="12.75">
      <c r="A25" s="131" t="s">
        <v>25</v>
      </c>
      <c r="B25" s="4"/>
      <c r="C25" s="6"/>
      <c r="D25" s="4"/>
      <c r="E25" s="6"/>
      <c r="F25" s="4"/>
      <c r="G25" s="6"/>
      <c r="H25" s="22"/>
      <c r="I25" s="4"/>
      <c r="J25" s="6"/>
      <c r="K25" s="6"/>
      <c r="L25" s="6"/>
      <c r="M25" s="4"/>
      <c r="N25" s="6"/>
      <c r="O25" s="6"/>
      <c r="P25" s="22"/>
    </row>
    <row r="26" spans="1:16" ht="12.75">
      <c r="A26" s="131" t="s">
        <v>72</v>
      </c>
      <c r="B26" s="8">
        <v>54000</v>
      </c>
      <c r="C26" s="9"/>
      <c r="D26" s="8">
        <v>90000</v>
      </c>
      <c r="E26" s="9"/>
      <c r="F26" s="8">
        <v>150000</v>
      </c>
      <c r="G26" s="9"/>
      <c r="H26" s="21"/>
      <c r="I26" s="16"/>
      <c r="J26" s="9">
        <v>600000</v>
      </c>
      <c r="K26" s="9"/>
      <c r="L26" s="18"/>
      <c r="M26" s="12"/>
      <c r="N26" s="272">
        <v>900000</v>
      </c>
      <c r="O26" s="272"/>
      <c r="P26" s="20"/>
    </row>
    <row r="27" spans="1:16" ht="12.75">
      <c r="A27" s="131" t="s">
        <v>73</v>
      </c>
      <c r="B27" s="8">
        <v>60000</v>
      </c>
      <c r="C27" s="9"/>
      <c r="D27" s="12"/>
      <c r="E27" s="18"/>
      <c r="F27" s="12"/>
      <c r="G27" s="15"/>
      <c r="H27" s="20"/>
      <c r="I27" s="12"/>
      <c r="J27" s="18"/>
      <c r="K27" s="18"/>
      <c r="L27" s="18"/>
      <c r="M27" s="12"/>
      <c r="N27" s="18"/>
      <c r="O27" s="18"/>
      <c r="P27" s="20"/>
    </row>
    <row r="28" spans="1:16" ht="12.75">
      <c r="A28" s="131" t="s">
        <v>74</v>
      </c>
      <c r="B28" s="8">
        <v>90000</v>
      </c>
      <c r="C28" s="9"/>
      <c r="D28" s="12"/>
      <c r="E28" s="9"/>
      <c r="F28" s="12"/>
      <c r="G28" s="15"/>
      <c r="H28" s="24"/>
      <c r="I28" s="10"/>
      <c r="J28" s="11"/>
      <c r="K28" s="11"/>
      <c r="L28" s="11"/>
      <c r="M28" s="8"/>
      <c r="N28" s="9"/>
      <c r="O28" s="9"/>
      <c r="P28" s="21"/>
    </row>
    <row r="29" spans="1:16" ht="12.75">
      <c r="A29" s="131" t="s">
        <v>26</v>
      </c>
      <c r="B29" s="10">
        <v>25</v>
      </c>
      <c r="C29" s="11"/>
      <c r="D29" s="10">
        <v>25</v>
      </c>
      <c r="E29" s="11"/>
      <c r="F29" s="17"/>
      <c r="G29" s="7">
        <v>25</v>
      </c>
      <c r="H29" s="24"/>
      <c r="I29" s="32"/>
      <c r="J29" s="11">
        <v>25</v>
      </c>
      <c r="K29" s="33"/>
      <c r="L29" s="19"/>
      <c r="M29" s="34"/>
      <c r="N29" s="273">
        <v>25</v>
      </c>
      <c r="O29" s="273"/>
      <c r="P29" s="29"/>
    </row>
    <row r="30" spans="1:16" ht="12.75">
      <c r="A30" s="240" t="s">
        <v>75</v>
      </c>
      <c r="B30" s="8" t="s">
        <v>108</v>
      </c>
      <c r="C30" s="11"/>
      <c r="D30" s="8" t="s">
        <v>109</v>
      </c>
      <c r="E30" s="11"/>
      <c r="F30" s="28"/>
      <c r="G30" s="6" t="s">
        <v>110</v>
      </c>
      <c r="H30" s="7"/>
      <c r="I30" s="12"/>
      <c r="J30" s="9" t="s">
        <v>111</v>
      </c>
      <c r="K30" s="11"/>
      <c r="L30" s="18"/>
      <c r="M30" s="8"/>
      <c r="N30" s="272" t="s">
        <v>112</v>
      </c>
      <c r="O30" s="272"/>
      <c r="P30" s="21"/>
    </row>
    <row r="31" spans="1:16" ht="10.5" customHeight="1">
      <c r="A31" s="131"/>
      <c r="B31" s="5"/>
      <c r="C31" s="7"/>
      <c r="D31" s="5"/>
      <c r="E31" s="7"/>
      <c r="F31" s="17"/>
      <c r="G31" s="14"/>
      <c r="H31" s="24"/>
      <c r="I31" s="5"/>
      <c r="J31" s="7"/>
      <c r="K31" s="7"/>
      <c r="L31" s="7"/>
      <c r="M31" s="4"/>
      <c r="N31" s="6"/>
      <c r="O31" s="6"/>
      <c r="P31" s="22"/>
    </row>
    <row r="32" spans="1:16" ht="10.5" customHeight="1">
      <c r="A32" s="240" t="s">
        <v>81</v>
      </c>
      <c r="B32" s="10">
        <v>20</v>
      </c>
      <c r="C32" s="11"/>
      <c r="D32" s="10">
        <v>20</v>
      </c>
      <c r="E32" s="11"/>
      <c r="F32" s="17"/>
      <c r="G32" s="7">
        <v>20</v>
      </c>
      <c r="H32" s="24"/>
      <c r="I32" s="5"/>
      <c r="J32" s="7"/>
      <c r="K32" s="7"/>
      <c r="L32" s="7"/>
      <c r="M32" s="4"/>
      <c r="N32" s="6"/>
      <c r="O32" s="6"/>
      <c r="P32" s="22"/>
    </row>
    <row r="33" spans="1:16" ht="10.5" customHeight="1">
      <c r="A33" s="131"/>
      <c r="B33" s="8" t="s">
        <v>113</v>
      </c>
      <c r="C33" s="11"/>
      <c r="D33" s="8" t="s">
        <v>114</v>
      </c>
      <c r="E33" s="11"/>
      <c r="F33" s="8" t="s">
        <v>115</v>
      </c>
      <c r="G33" s="11"/>
      <c r="H33" s="23"/>
      <c r="I33" s="4"/>
      <c r="J33" s="7"/>
      <c r="K33" s="7"/>
      <c r="L33" s="7"/>
      <c r="M33" s="4"/>
      <c r="N33" s="6"/>
      <c r="O33" s="6"/>
      <c r="P33" s="22"/>
    </row>
    <row r="34" spans="1:16" ht="10.5" customHeight="1">
      <c r="A34" s="240" t="s">
        <v>82</v>
      </c>
      <c r="B34" s="13">
        <v>20</v>
      </c>
      <c r="C34" s="14"/>
      <c r="D34" s="13">
        <v>20</v>
      </c>
      <c r="E34" s="14"/>
      <c r="F34" s="17"/>
      <c r="G34" s="7">
        <v>20</v>
      </c>
      <c r="H34" s="24"/>
      <c r="I34" s="5"/>
      <c r="J34" s="7"/>
      <c r="K34" s="7"/>
      <c r="L34" s="7"/>
      <c r="M34" s="4"/>
      <c r="N34" s="6"/>
      <c r="O34" s="6"/>
      <c r="P34" s="22"/>
    </row>
    <row r="35" spans="1:16" ht="10.5" customHeight="1">
      <c r="A35" s="132"/>
      <c r="B35" s="108" t="s">
        <v>108</v>
      </c>
      <c r="C35" s="109"/>
      <c r="D35" s="108" t="s">
        <v>109</v>
      </c>
      <c r="E35" s="109"/>
      <c r="F35" s="90" t="s">
        <v>110</v>
      </c>
      <c r="G35" s="83"/>
      <c r="H35" s="87"/>
      <c r="I35" s="64"/>
      <c r="J35" s="65"/>
      <c r="K35" s="65"/>
      <c r="L35" s="65"/>
      <c r="M35" s="44"/>
      <c r="N35" s="81"/>
      <c r="O35" s="81"/>
      <c r="P35" s="63"/>
    </row>
    <row r="36" spans="1:16" ht="12.75">
      <c r="A36" s="131" t="s">
        <v>193</v>
      </c>
      <c r="B36" s="4">
        <v>414000</v>
      </c>
      <c r="C36" s="4">
        <v>801000</v>
      </c>
      <c r="D36" s="4">
        <v>801000</v>
      </c>
      <c r="E36" s="4" t="s">
        <v>196</v>
      </c>
      <c r="F36" s="4">
        <v>1449000</v>
      </c>
      <c r="G36" s="4" t="s">
        <v>197</v>
      </c>
      <c r="H36" s="4">
        <v>2497500</v>
      </c>
      <c r="I36" s="4">
        <v>2497500</v>
      </c>
      <c r="J36" s="35">
        <v>2497500</v>
      </c>
      <c r="K36" s="4" t="s">
        <v>198</v>
      </c>
      <c r="L36" s="4">
        <v>4173750</v>
      </c>
      <c r="M36" s="4">
        <v>4173750</v>
      </c>
      <c r="N36" s="4">
        <v>4173750</v>
      </c>
      <c r="O36" s="4" t="s">
        <v>199</v>
      </c>
      <c r="P36" s="27">
        <v>8460000</v>
      </c>
    </row>
    <row r="37" spans="1:16" ht="12.75">
      <c r="A37" s="131" t="s">
        <v>201</v>
      </c>
      <c r="B37" s="4">
        <v>2489600</v>
      </c>
      <c r="C37" s="4" t="s">
        <v>207</v>
      </c>
      <c r="D37" s="4" t="s">
        <v>208</v>
      </c>
      <c r="E37" s="4" t="s">
        <v>116</v>
      </c>
      <c r="F37" s="4">
        <v>7701460</v>
      </c>
      <c r="G37" s="4" t="s">
        <v>204</v>
      </c>
      <c r="H37" s="4" t="s">
        <v>206</v>
      </c>
      <c r="I37" s="4">
        <v>11805500</v>
      </c>
      <c r="J37" s="4">
        <v>13267500</v>
      </c>
      <c r="K37" s="4">
        <v>13622500</v>
      </c>
      <c r="L37" s="4">
        <v>14272500</v>
      </c>
      <c r="M37" s="4">
        <v>16726300</v>
      </c>
      <c r="N37" s="4">
        <v>18020125</v>
      </c>
      <c r="O37" s="4">
        <v>19765750</v>
      </c>
      <c r="P37" s="27">
        <v>31311650</v>
      </c>
    </row>
    <row r="38" spans="1:16" ht="12.75">
      <c r="A38" s="132" t="s">
        <v>85</v>
      </c>
      <c r="B38" s="44"/>
      <c r="C38" s="44">
        <v>3385187</v>
      </c>
      <c r="D38" s="44">
        <v>4663389</v>
      </c>
      <c r="E38" s="44"/>
      <c r="F38" s="44"/>
      <c r="G38" s="44" t="s">
        <v>205</v>
      </c>
      <c r="H38" s="44"/>
      <c r="I38" s="44"/>
      <c r="J38" s="44"/>
      <c r="K38" s="44"/>
      <c r="L38" s="44"/>
      <c r="M38" s="44"/>
      <c r="N38" s="44"/>
      <c r="O38" s="44"/>
      <c r="P38" s="45"/>
    </row>
    <row r="39" s="94" customFormat="1" ht="12">
      <c r="A39" s="94" t="s">
        <v>188</v>
      </c>
    </row>
    <row r="40" s="94" customFormat="1" ht="12">
      <c r="A40" s="94" t="s">
        <v>194</v>
      </c>
    </row>
    <row r="41" s="94" customFormat="1" ht="12">
      <c r="A41" s="94" t="s">
        <v>195</v>
      </c>
    </row>
    <row r="42" s="94" customFormat="1" ht="12">
      <c r="A42" s="94" t="s">
        <v>200</v>
      </c>
    </row>
    <row r="43" s="94" customFormat="1" ht="12">
      <c r="A43" s="94" t="s">
        <v>209</v>
      </c>
    </row>
    <row r="44" s="94" customFormat="1" ht="12">
      <c r="A44" s="94" t="s">
        <v>210</v>
      </c>
    </row>
    <row r="45" s="94" customFormat="1" ht="12"/>
    <row r="46" s="94" customFormat="1" ht="12"/>
    <row r="47" s="94" customFormat="1" ht="12"/>
    <row r="48" s="94" customFormat="1" ht="12"/>
    <row r="49" s="94" customFormat="1" ht="12"/>
    <row r="50" s="94" customFormat="1" ht="12"/>
    <row r="51" s="94" customFormat="1" ht="12"/>
    <row r="52" s="94" customFormat="1" ht="12"/>
    <row r="53" s="94" customFormat="1" ht="12"/>
  </sheetData>
  <sheetProtection/>
  <mergeCells count="8">
    <mergeCell ref="N20:O20"/>
    <mergeCell ref="N26:O26"/>
    <mergeCell ref="N29:O29"/>
    <mergeCell ref="N30:O30"/>
    <mergeCell ref="N24:O24"/>
    <mergeCell ref="N23:O23"/>
    <mergeCell ref="N22:O22"/>
    <mergeCell ref="N21:O21"/>
  </mergeCells>
  <printOptions horizontalCentered="1" verticalCentered="1"/>
  <pageMargins left="0.7874015748031497" right="0.1968503937007874" top="0.4724409448818898" bottom="0.4330708661417323" header="0.5118110236220472" footer="0.2755905511811024"/>
  <pageSetup fitToHeight="1" fitToWidth="1"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AD47"/>
  <sheetViews>
    <sheetView zoomScalePageLayoutView="0" workbookViewId="0" topLeftCell="A1">
      <selection activeCell="F4" sqref="F4"/>
    </sheetView>
  </sheetViews>
  <sheetFormatPr defaultColWidth="9.140625" defaultRowHeight="12.75"/>
  <cols>
    <col min="1" max="1" width="22.00390625" style="25" customWidth="1"/>
    <col min="2" max="2" width="9.28125" style="1" customWidth="1"/>
    <col min="3" max="3" width="8.7109375" style="1" customWidth="1"/>
    <col min="4" max="4" width="8.421875" style="1" customWidth="1"/>
    <col min="5" max="6" width="9.7109375" style="1" customWidth="1"/>
    <col min="7" max="7" width="11.00390625" style="1" customWidth="1"/>
    <col min="8" max="10" width="9.57421875" style="1" customWidth="1"/>
    <col min="11" max="11" width="9.57421875" style="1" bestFit="1" customWidth="1"/>
    <col min="12" max="12" width="10.57421875" style="1" customWidth="1"/>
    <col min="13" max="13" width="11.421875" style="1" customWidth="1"/>
    <col min="14" max="14" width="12.28125" style="1" customWidth="1"/>
    <col min="15" max="15" width="9.8515625" style="1" customWidth="1"/>
    <col min="16" max="16" width="9.57421875" style="1" bestFit="1" customWidth="1"/>
    <col min="17" max="17" width="9.57421875" style="1" customWidth="1"/>
    <col min="18" max="16384" width="9.140625" style="1" customWidth="1"/>
  </cols>
  <sheetData>
    <row r="1" ht="19.5">
      <c r="A1" s="60" t="s">
        <v>178</v>
      </c>
    </row>
    <row r="3" spans="1:30" s="47" customFormat="1" ht="15.75">
      <c r="A3" s="110"/>
      <c r="B3" s="111">
        <v>1996</v>
      </c>
      <c r="C3" s="112"/>
      <c r="D3" s="111">
        <v>1997</v>
      </c>
      <c r="E3" s="112"/>
      <c r="F3" s="112"/>
      <c r="G3" s="113"/>
      <c r="H3" s="111">
        <v>1998</v>
      </c>
      <c r="I3" s="112"/>
      <c r="J3" s="112"/>
      <c r="K3" s="113"/>
      <c r="L3" s="276">
        <v>1999</v>
      </c>
      <c r="M3" s="278"/>
      <c r="N3" s="276">
        <v>2000</v>
      </c>
      <c r="O3" s="277"/>
      <c r="P3" s="277"/>
      <c r="Q3" s="278"/>
      <c r="R3" s="46"/>
      <c r="S3" s="46"/>
      <c r="T3" s="46"/>
      <c r="U3" s="46"/>
      <c r="V3" s="46"/>
      <c r="W3" s="46"/>
      <c r="X3" s="46"/>
      <c r="Y3" s="46"/>
      <c r="Z3" s="46"/>
      <c r="AA3" s="46"/>
      <c r="AB3" s="46"/>
      <c r="AC3" s="46"/>
      <c r="AD3" s="46"/>
    </row>
    <row r="4" spans="1:30" ht="12.75">
      <c r="A4" s="78"/>
      <c r="B4" s="79" t="s">
        <v>40</v>
      </c>
      <c r="C4" s="79" t="s">
        <v>41</v>
      </c>
      <c r="D4" s="79" t="s">
        <v>90</v>
      </c>
      <c r="E4" s="79" t="s">
        <v>91</v>
      </c>
      <c r="F4" s="80" t="s">
        <v>117</v>
      </c>
      <c r="G4" s="114" t="s">
        <v>118</v>
      </c>
      <c r="H4" s="115" t="s">
        <v>40</v>
      </c>
      <c r="I4" s="80" t="s">
        <v>117</v>
      </c>
      <c r="J4" s="115" t="s">
        <v>89</v>
      </c>
      <c r="K4" s="115" t="s">
        <v>138</v>
      </c>
      <c r="L4" s="80" t="s">
        <v>40</v>
      </c>
      <c r="M4" s="80" t="s">
        <v>41</v>
      </c>
      <c r="N4" s="80" t="s">
        <v>146</v>
      </c>
      <c r="O4" s="114" t="s">
        <v>147</v>
      </c>
      <c r="P4" s="114" t="s">
        <v>148</v>
      </c>
      <c r="Q4" s="116" t="s">
        <v>150</v>
      </c>
      <c r="R4" s="26"/>
      <c r="S4" s="26"/>
      <c r="T4" s="26"/>
      <c r="U4" s="26"/>
      <c r="V4" s="26"/>
      <c r="W4" s="26"/>
      <c r="X4" s="26"/>
      <c r="Y4" s="26"/>
      <c r="Z4" s="26"/>
      <c r="AA4" s="26"/>
      <c r="AB4" s="26"/>
      <c r="AC4" s="26"/>
      <c r="AD4" s="26"/>
    </row>
    <row r="5" spans="1:30" ht="12.75">
      <c r="A5" s="84" t="s">
        <v>0</v>
      </c>
      <c r="B5" s="4">
        <v>1695</v>
      </c>
      <c r="C5" s="4">
        <v>2550</v>
      </c>
      <c r="D5" s="4">
        <v>3315</v>
      </c>
      <c r="E5" s="4">
        <v>3315</v>
      </c>
      <c r="F5" s="27">
        <v>4475</v>
      </c>
      <c r="G5" s="4">
        <v>4475</v>
      </c>
      <c r="H5" s="4">
        <v>5820</v>
      </c>
      <c r="I5" s="4">
        <v>7030</v>
      </c>
      <c r="J5" s="279">
        <v>7750</v>
      </c>
      <c r="K5" s="281"/>
      <c r="L5" s="4">
        <v>9975</v>
      </c>
      <c r="M5" s="4">
        <v>12000</v>
      </c>
      <c r="N5" s="4">
        <v>13810</v>
      </c>
      <c r="O5" s="4">
        <v>14310</v>
      </c>
      <c r="P5" s="4">
        <v>15760</v>
      </c>
      <c r="Q5" s="27">
        <v>16580</v>
      </c>
      <c r="R5" s="26"/>
      <c r="S5" s="26"/>
      <c r="T5" s="26"/>
      <c r="U5" s="26"/>
      <c r="V5" s="26"/>
      <c r="W5" s="26"/>
      <c r="X5" s="26"/>
      <c r="Y5" s="26"/>
      <c r="Z5" s="26"/>
      <c r="AA5" s="26"/>
      <c r="AB5" s="26"/>
      <c r="AC5" s="26"/>
      <c r="AD5" s="26"/>
    </row>
    <row r="6" spans="1:30" ht="12.75">
      <c r="A6" s="84" t="s">
        <v>1</v>
      </c>
      <c r="B6" s="4">
        <v>565</v>
      </c>
      <c r="C6" s="4">
        <v>850</v>
      </c>
      <c r="D6" s="4">
        <v>1100</v>
      </c>
      <c r="E6" s="4">
        <v>1100</v>
      </c>
      <c r="F6" s="27">
        <v>1485</v>
      </c>
      <c r="G6" s="4">
        <v>1485</v>
      </c>
      <c r="H6" s="4">
        <v>1930</v>
      </c>
      <c r="I6" s="4">
        <v>2350</v>
      </c>
      <c r="J6" s="279">
        <v>2560</v>
      </c>
      <c r="K6" s="281"/>
      <c r="L6" s="4">
        <v>3200</v>
      </c>
      <c r="M6" s="4">
        <v>3850</v>
      </c>
      <c r="N6" s="4">
        <v>4410</v>
      </c>
      <c r="O6" s="4">
        <v>4570</v>
      </c>
      <c r="P6" s="4">
        <v>5030</v>
      </c>
      <c r="Q6" s="27">
        <v>5290</v>
      </c>
      <c r="R6" s="26"/>
      <c r="S6" s="26"/>
      <c r="T6" s="26"/>
      <c r="U6" s="26"/>
      <c r="V6" s="26"/>
      <c r="W6" s="26"/>
      <c r="X6" s="26"/>
      <c r="Y6" s="26"/>
      <c r="Z6" s="26"/>
      <c r="AA6" s="26"/>
      <c r="AB6" s="26"/>
      <c r="AC6" s="26"/>
      <c r="AD6" s="26"/>
    </row>
    <row r="7" spans="1:30" ht="12.75">
      <c r="A7" s="85" t="s">
        <v>42</v>
      </c>
      <c r="B7" s="44">
        <v>10175</v>
      </c>
      <c r="C7" s="44">
        <v>15700</v>
      </c>
      <c r="D7" s="44">
        <v>20450</v>
      </c>
      <c r="E7" s="44">
        <v>20450</v>
      </c>
      <c r="F7" s="45">
        <v>28100</v>
      </c>
      <c r="G7" s="44">
        <v>28100</v>
      </c>
      <c r="H7" s="44">
        <v>36500</v>
      </c>
      <c r="I7" s="44">
        <v>44600</v>
      </c>
      <c r="J7" s="282">
        <v>49500</v>
      </c>
      <c r="K7" s="283"/>
      <c r="L7" s="44">
        <v>63400</v>
      </c>
      <c r="M7" s="44">
        <v>77000</v>
      </c>
      <c r="N7" s="44">
        <v>88500</v>
      </c>
      <c r="O7" s="44">
        <v>91750</v>
      </c>
      <c r="P7" s="44">
        <v>101400</v>
      </c>
      <c r="Q7" s="45">
        <v>106900</v>
      </c>
      <c r="R7" s="26"/>
      <c r="S7" s="26"/>
      <c r="T7" s="26"/>
      <c r="U7" s="26"/>
      <c r="V7" s="26"/>
      <c r="W7" s="26"/>
      <c r="X7" s="26"/>
      <c r="Y7" s="26"/>
      <c r="Z7" s="26"/>
      <c r="AA7" s="26"/>
      <c r="AB7" s="26"/>
      <c r="AC7" s="26"/>
      <c r="AD7" s="26"/>
    </row>
    <row r="8" spans="1:30" ht="12.75">
      <c r="A8" s="84" t="s">
        <v>44</v>
      </c>
      <c r="B8" s="4">
        <v>1000</v>
      </c>
      <c r="C8" s="4">
        <v>1000</v>
      </c>
      <c r="D8" s="4">
        <v>1000</v>
      </c>
      <c r="E8" s="4">
        <v>1000</v>
      </c>
      <c r="F8" s="27">
        <v>1000</v>
      </c>
      <c r="G8" s="4">
        <v>1000</v>
      </c>
      <c r="H8" s="4">
        <v>1000</v>
      </c>
      <c r="I8" s="4">
        <v>1000</v>
      </c>
      <c r="J8" s="279">
        <v>1000</v>
      </c>
      <c r="K8" s="281"/>
      <c r="L8" s="279">
        <v>1000</v>
      </c>
      <c r="M8" s="281"/>
      <c r="N8" s="4">
        <v>1000</v>
      </c>
      <c r="O8" s="4">
        <v>1000</v>
      </c>
      <c r="P8" s="4">
        <v>1000</v>
      </c>
      <c r="Q8" s="27">
        <v>1000</v>
      </c>
      <c r="R8" s="26"/>
      <c r="S8" s="26"/>
      <c r="T8" s="26"/>
      <c r="U8" s="26"/>
      <c r="V8" s="26"/>
      <c r="W8" s="26"/>
      <c r="X8" s="26"/>
      <c r="Y8" s="26"/>
      <c r="Z8" s="26"/>
      <c r="AA8" s="26"/>
      <c r="AB8" s="26"/>
      <c r="AC8" s="26"/>
      <c r="AD8" s="26"/>
    </row>
    <row r="9" spans="1:30" ht="12.75">
      <c r="A9" s="84" t="s">
        <v>45</v>
      </c>
      <c r="B9" s="4" t="s">
        <v>94</v>
      </c>
      <c r="C9" s="4" t="s">
        <v>94</v>
      </c>
      <c r="D9" s="4" t="s">
        <v>94</v>
      </c>
      <c r="E9" s="4" t="s">
        <v>94</v>
      </c>
      <c r="F9" s="27" t="s">
        <v>94</v>
      </c>
      <c r="G9" s="4" t="s">
        <v>94</v>
      </c>
      <c r="H9" s="4" t="s">
        <v>94</v>
      </c>
      <c r="I9" s="4" t="s">
        <v>94</v>
      </c>
      <c r="J9" s="279" t="s">
        <v>94</v>
      </c>
      <c r="K9" s="281"/>
      <c r="L9" s="279" t="s">
        <v>94</v>
      </c>
      <c r="M9" s="281"/>
      <c r="N9" s="4" t="s">
        <v>94</v>
      </c>
      <c r="O9" s="4" t="s">
        <v>94</v>
      </c>
      <c r="P9" s="4" t="s">
        <v>94</v>
      </c>
      <c r="Q9" s="27" t="s">
        <v>94</v>
      </c>
      <c r="R9" s="26"/>
      <c r="S9" s="26"/>
      <c r="T9" s="26"/>
      <c r="U9" s="26"/>
      <c r="V9" s="26"/>
      <c r="W9" s="26"/>
      <c r="X9" s="26"/>
      <c r="Y9" s="26"/>
      <c r="Z9" s="26"/>
      <c r="AA9" s="26"/>
      <c r="AB9" s="26"/>
      <c r="AC9" s="26"/>
      <c r="AD9" s="26"/>
    </row>
    <row r="10" spans="1:30" ht="12.75">
      <c r="A10" s="84" t="s">
        <v>48</v>
      </c>
      <c r="B10" s="4" t="s">
        <v>49</v>
      </c>
      <c r="C10" s="4" t="s">
        <v>49</v>
      </c>
      <c r="D10" s="4" t="s">
        <v>49</v>
      </c>
      <c r="E10" s="4" t="s">
        <v>49</v>
      </c>
      <c r="F10" s="4" t="s">
        <v>49</v>
      </c>
      <c r="G10" s="4" t="s">
        <v>49</v>
      </c>
      <c r="H10" s="4" t="s">
        <v>119</v>
      </c>
      <c r="I10" s="4" t="s">
        <v>119</v>
      </c>
      <c r="J10" s="279" t="s">
        <v>119</v>
      </c>
      <c r="K10" s="281"/>
      <c r="L10" s="282" t="s">
        <v>119</v>
      </c>
      <c r="M10" s="283"/>
      <c r="N10" s="4" t="s">
        <v>119</v>
      </c>
      <c r="O10" s="4"/>
      <c r="P10" s="4"/>
      <c r="Q10" s="27"/>
      <c r="R10" s="26"/>
      <c r="S10" s="26"/>
      <c r="T10" s="26"/>
      <c r="U10" s="26"/>
      <c r="V10" s="26"/>
      <c r="W10" s="26"/>
      <c r="X10" s="26"/>
      <c r="Y10" s="26"/>
      <c r="Z10" s="26"/>
      <c r="AA10" s="26"/>
      <c r="AB10" s="26"/>
      <c r="AC10" s="26"/>
      <c r="AD10" s="26"/>
    </row>
    <row r="11" spans="1:30" ht="12.75">
      <c r="A11" s="84" t="s">
        <v>2</v>
      </c>
      <c r="B11" s="4">
        <v>84750</v>
      </c>
      <c r="C11" s="4">
        <v>127500</v>
      </c>
      <c r="D11" s="4">
        <v>165750</v>
      </c>
      <c r="E11" s="4">
        <v>165750</v>
      </c>
      <c r="F11" s="27">
        <v>223750</v>
      </c>
      <c r="G11" s="4">
        <v>223750</v>
      </c>
      <c r="H11" s="4">
        <v>291000</v>
      </c>
      <c r="I11" s="4">
        <v>351500</v>
      </c>
      <c r="J11" s="279">
        <v>387500</v>
      </c>
      <c r="K11" s="281"/>
      <c r="L11" s="4">
        <v>498750</v>
      </c>
      <c r="M11" s="4">
        <f>50*12000</f>
        <v>600000</v>
      </c>
      <c r="N11" s="4">
        <v>690500</v>
      </c>
      <c r="O11" s="4">
        <v>715500</v>
      </c>
      <c r="P11" s="4">
        <v>788000</v>
      </c>
      <c r="Q11" s="27">
        <v>829000</v>
      </c>
      <c r="R11" s="26"/>
      <c r="S11" s="26"/>
      <c r="T11" s="26"/>
      <c r="U11" s="26"/>
      <c r="V11" s="26"/>
      <c r="W11" s="26"/>
      <c r="X11" s="26"/>
      <c r="Y11" s="26"/>
      <c r="Z11" s="26"/>
      <c r="AA11" s="26"/>
      <c r="AB11" s="26"/>
      <c r="AC11" s="26"/>
      <c r="AD11" s="26"/>
    </row>
    <row r="12" spans="1:30" ht="12.75">
      <c r="A12" s="98" t="s">
        <v>7</v>
      </c>
      <c r="B12" s="4">
        <v>508500</v>
      </c>
      <c r="C12" s="4">
        <v>765000</v>
      </c>
      <c r="D12" s="4">
        <v>2320500</v>
      </c>
      <c r="E12" s="4">
        <f>D12</f>
        <v>2320500</v>
      </c>
      <c r="F12" s="27">
        <v>3132500</v>
      </c>
      <c r="G12" s="4">
        <v>3132500</v>
      </c>
      <c r="H12" s="4">
        <v>4074000</v>
      </c>
      <c r="I12" s="4">
        <f>7030*700</f>
        <v>4921000</v>
      </c>
      <c r="J12" s="282">
        <f>7750*700</f>
        <v>5425000</v>
      </c>
      <c r="K12" s="283"/>
      <c r="L12" s="44">
        <v>6982500</v>
      </c>
      <c r="M12" s="45">
        <f>700*12000</f>
        <v>8400000</v>
      </c>
      <c r="N12" s="4">
        <v>9667000</v>
      </c>
      <c r="O12" s="4">
        <v>10017000</v>
      </c>
      <c r="P12" s="4">
        <v>11032000</v>
      </c>
      <c r="Q12" s="27">
        <v>11606000</v>
      </c>
      <c r="R12" s="26"/>
      <c r="S12" s="26"/>
      <c r="T12" s="26"/>
      <c r="U12" s="26"/>
      <c r="V12" s="26"/>
      <c r="W12" s="26"/>
      <c r="X12" s="26"/>
      <c r="Y12" s="26"/>
      <c r="Z12" s="26"/>
      <c r="AA12" s="26"/>
      <c r="AB12" s="26"/>
      <c r="AC12" s="26"/>
      <c r="AD12" s="26"/>
    </row>
    <row r="13" spans="1:30" ht="12.75">
      <c r="A13" s="85" t="s">
        <v>53</v>
      </c>
      <c r="B13" s="44" t="s">
        <v>120</v>
      </c>
      <c r="C13" s="44" t="s">
        <v>121</v>
      </c>
      <c r="D13" s="44" t="s">
        <v>121</v>
      </c>
      <c r="E13" s="44" t="s">
        <v>122</v>
      </c>
      <c r="F13" s="44" t="s">
        <v>123</v>
      </c>
      <c r="G13" s="45" t="s">
        <v>123</v>
      </c>
      <c r="H13" s="44" t="s">
        <v>124</v>
      </c>
      <c r="I13" s="44" t="s">
        <v>134</v>
      </c>
      <c r="J13" s="44" t="s">
        <v>134</v>
      </c>
      <c r="K13" s="44" t="s">
        <v>139</v>
      </c>
      <c r="L13" s="282" t="s">
        <v>141</v>
      </c>
      <c r="M13" s="283"/>
      <c r="N13" s="44" t="s">
        <v>141</v>
      </c>
      <c r="O13" s="44" t="s">
        <v>141</v>
      </c>
      <c r="P13" s="44" t="s">
        <v>141</v>
      </c>
      <c r="Q13" s="45" t="s">
        <v>151</v>
      </c>
      <c r="R13" s="26"/>
      <c r="S13" s="26"/>
      <c r="T13" s="26"/>
      <c r="U13" s="26"/>
      <c r="V13" s="26"/>
      <c r="W13" s="26"/>
      <c r="X13" s="26"/>
      <c r="Y13" s="26"/>
      <c r="Z13" s="26"/>
      <c r="AA13" s="26"/>
      <c r="AB13" s="26"/>
      <c r="AC13" s="26"/>
      <c r="AD13" s="26"/>
    </row>
    <row r="14" spans="1:30" s="40" customFormat="1" ht="12.75">
      <c r="A14" s="98" t="s">
        <v>68</v>
      </c>
      <c r="B14" s="8">
        <v>15</v>
      </c>
      <c r="C14" s="21"/>
      <c r="D14" s="8">
        <v>15</v>
      </c>
      <c r="E14" s="9"/>
      <c r="F14" s="9"/>
      <c r="G14" s="21"/>
      <c r="H14" s="27">
        <v>15</v>
      </c>
      <c r="I14" s="27">
        <v>15</v>
      </c>
      <c r="J14" s="279">
        <v>15</v>
      </c>
      <c r="K14" s="281"/>
      <c r="L14" s="279">
        <v>15</v>
      </c>
      <c r="M14" s="281"/>
      <c r="N14" s="279">
        <v>15</v>
      </c>
      <c r="O14" s="272"/>
      <c r="P14" s="272"/>
      <c r="Q14" s="280"/>
      <c r="R14" s="39"/>
      <c r="S14" s="39"/>
      <c r="T14" s="39"/>
      <c r="U14" s="39"/>
      <c r="V14" s="39"/>
      <c r="W14" s="39"/>
      <c r="X14" s="39"/>
      <c r="Y14" s="39"/>
      <c r="Z14" s="39"/>
      <c r="AA14" s="39"/>
      <c r="AB14" s="39"/>
      <c r="AC14" s="39"/>
      <c r="AD14" s="39"/>
    </row>
    <row r="15" spans="1:30" s="40" customFormat="1" ht="12.75">
      <c r="A15" s="98" t="s">
        <v>69</v>
      </c>
      <c r="B15" s="8">
        <v>20</v>
      </c>
      <c r="C15" s="21"/>
      <c r="D15" s="8">
        <v>20</v>
      </c>
      <c r="E15" s="9"/>
      <c r="F15" s="9"/>
      <c r="G15" s="21"/>
      <c r="H15" s="27">
        <v>20</v>
      </c>
      <c r="I15" s="27">
        <v>20</v>
      </c>
      <c r="J15" s="279">
        <v>20</v>
      </c>
      <c r="K15" s="281"/>
      <c r="L15" s="279">
        <v>20</v>
      </c>
      <c r="M15" s="281"/>
      <c r="N15" s="279">
        <v>20</v>
      </c>
      <c r="O15" s="272"/>
      <c r="P15" s="272"/>
      <c r="Q15" s="280"/>
      <c r="R15" s="39"/>
      <c r="S15" s="39"/>
      <c r="T15" s="39"/>
      <c r="U15" s="39"/>
      <c r="V15" s="39"/>
      <c r="W15" s="39"/>
      <c r="X15" s="39"/>
      <c r="Y15" s="39"/>
      <c r="Z15" s="39"/>
      <c r="AA15" s="39"/>
      <c r="AB15" s="39"/>
      <c r="AC15" s="39"/>
      <c r="AD15" s="39"/>
    </row>
    <row r="16" spans="1:30" s="40" customFormat="1" ht="12.75">
      <c r="A16" s="98" t="s">
        <v>15</v>
      </c>
      <c r="B16" s="8">
        <v>10</v>
      </c>
      <c r="C16" s="21"/>
      <c r="D16" s="8">
        <v>10</v>
      </c>
      <c r="E16" s="9"/>
      <c r="F16" s="9"/>
      <c r="G16" s="21"/>
      <c r="H16" s="41">
        <v>10</v>
      </c>
      <c r="I16" s="41">
        <v>10</v>
      </c>
      <c r="J16" s="284">
        <v>10</v>
      </c>
      <c r="K16" s="285"/>
      <c r="L16" s="287">
        <v>10</v>
      </c>
      <c r="M16" s="288"/>
      <c r="N16" s="279">
        <v>10</v>
      </c>
      <c r="O16" s="272"/>
      <c r="P16" s="272"/>
      <c r="Q16" s="280"/>
      <c r="R16" s="39"/>
      <c r="S16" s="39"/>
      <c r="T16" s="39"/>
      <c r="U16" s="39"/>
      <c r="V16" s="39"/>
      <c r="W16" s="39"/>
      <c r="X16" s="39"/>
      <c r="Y16" s="39"/>
      <c r="Z16" s="39"/>
      <c r="AA16" s="39"/>
      <c r="AB16" s="39"/>
      <c r="AC16" s="39"/>
      <c r="AD16" s="39"/>
    </row>
    <row r="17" spans="1:30" s="40" customFormat="1" ht="12.75">
      <c r="A17" s="98" t="s">
        <v>70</v>
      </c>
      <c r="B17" s="8">
        <v>14</v>
      </c>
      <c r="C17" s="21"/>
      <c r="D17" s="8">
        <v>14</v>
      </c>
      <c r="E17" s="9"/>
      <c r="F17" s="9"/>
      <c r="G17" s="21"/>
      <c r="H17" s="41">
        <v>14</v>
      </c>
      <c r="I17" s="41">
        <v>14</v>
      </c>
      <c r="J17" s="284">
        <v>14</v>
      </c>
      <c r="K17" s="285"/>
      <c r="L17" s="287">
        <v>14</v>
      </c>
      <c r="M17" s="288"/>
      <c r="N17" s="279">
        <v>14</v>
      </c>
      <c r="O17" s="272"/>
      <c r="P17" s="272"/>
      <c r="Q17" s="280"/>
      <c r="R17" s="39"/>
      <c r="S17" s="39"/>
      <c r="T17" s="39"/>
      <c r="U17" s="39"/>
      <c r="V17" s="39"/>
      <c r="W17" s="39"/>
      <c r="X17" s="39"/>
      <c r="Y17" s="39"/>
      <c r="Z17" s="39"/>
      <c r="AA17" s="39"/>
      <c r="AB17" s="39"/>
      <c r="AC17" s="39"/>
      <c r="AD17" s="39"/>
    </row>
    <row r="18" spans="1:30" s="40" customFormat="1" ht="12.75">
      <c r="A18" s="88" t="s">
        <v>71</v>
      </c>
      <c r="B18" s="82" t="s">
        <v>21</v>
      </c>
      <c r="C18" s="87"/>
      <c r="D18" s="82" t="s">
        <v>21</v>
      </c>
      <c r="E18" s="83"/>
      <c r="F18" s="83"/>
      <c r="G18" s="87"/>
      <c r="H18" s="118" t="s">
        <v>21</v>
      </c>
      <c r="I18" s="118" t="s">
        <v>21</v>
      </c>
      <c r="J18" s="300" t="s">
        <v>21</v>
      </c>
      <c r="K18" s="301"/>
      <c r="L18" s="289" t="s">
        <v>21</v>
      </c>
      <c r="M18" s="290"/>
      <c r="N18" s="296" t="s">
        <v>21</v>
      </c>
      <c r="O18" s="274"/>
      <c r="P18" s="274"/>
      <c r="Q18" s="303"/>
      <c r="R18" s="39"/>
      <c r="S18" s="39"/>
      <c r="T18" s="39"/>
      <c r="U18" s="39"/>
      <c r="V18" s="39"/>
      <c r="W18" s="39"/>
      <c r="X18" s="39"/>
      <c r="Y18" s="39"/>
      <c r="Z18" s="39"/>
      <c r="AA18" s="39"/>
      <c r="AB18" s="39"/>
      <c r="AC18" s="39"/>
      <c r="AD18" s="39"/>
    </row>
    <row r="19" spans="1:30" ht="12.75">
      <c r="A19" s="84" t="s">
        <v>24</v>
      </c>
      <c r="B19" s="8"/>
      <c r="C19" s="9"/>
      <c r="D19" s="8"/>
      <c r="E19" s="9"/>
      <c r="F19" s="6"/>
      <c r="G19" s="22"/>
      <c r="H19" s="4"/>
      <c r="I19" s="6"/>
      <c r="J19" s="6"/>
      <c r="K19" s="26"/>
      <c r="L19" s="4"/>
      <c r="M19" s="22"/>
      <c r="N19" s="4"/>
      <c r="O19" s="6"/>
      <c r="P19" s="6"/>
      <c r="Q19" s="22"/>
      <c r="R19" s="26"/>
      <c r="S19" s="26"/>
      <c r="T19" s="26"/>
      <c r="U19" s="26"/>
      <c r="V19" s="26"/>
      <c r="W19" s="26"/>
      <c r="X19" s="26"/>
      <c r="Y19" s="26"/>
      <c r="Z19" s="26"/>
      <c r="AA19" s="26"/>
      <c r="AB19" s="26"/>
      <c r="AC19" s="26"/>
      <c r="AD19" s="26"/>
    </row>
    <row r="20" spans="1:30" ht="12.75">
      <c r="A20" s="84" t="s">
        <v>25</v>
      </c>
      <c r="B20" s="4"/>
      <c r="C20" s="6"/>
      <c r="D20" s="4"/>
      <c r="E20" s="6"/>
      <c r="F20" s="6"/>
      <c r="G20" s="22"/>
      <c r="H20" s="4"/>
      <c r="I20" s="6"/>
      <c r="J20" s="6"/>
      <c r="K20" s="6"/>
      <c r="L20" s="4"/>
      <c r="M20" s="22"/>
      <c r="N20" s="4"/>
      <c r="O20" s="6"/>
      <c r="P20" s="6"/>
      <c r="Q20" s="22"/>
      <c r="R20" s="26"/>
      <c r="S20" s="26"/>
      <c r="T20" s="26"/>
      <c r="U20" s="26"/>
      <c r="V20" s="26"/>
      <c r="W20" s="26"/>
      <c r="X20" s="26"/>
      <c r="Y20" s="26"/>
      <c r="Z20" s="26"/>
      <c r="AA20" s="26"/>
      <c r="AB20" s="26"/>
      <c r="AC20" s="26"/>
      <c r="AD20" s="26"/>
    </row>
    <row r="21" spans="1:30" s="40" customFormat="1" ht="12.75">
      <c r="A21" s="98" t="s">
        <v>72</v>
      </c>
      <c r="B21" s="8">
        <v>1800000</v>
      </c>
      <c r="C21" s="21"/>
      <c r="D21" s="8">
        <v>3150000</v>
      </c>
      <c r="E21" s="9"/>
      <c r="F21" s="9"/>
      <c r="G21" s="21"/>
      <c r="H21" s="8">
        <v>9450000</v>
      </c>
      <c r="I21" s="9"/>
      <c r="J21" s="9"/>
      <c r="K21" s="21"/>
      <c r="L21" s="279">
        <v>15000000</v>
      </c>
      <c r="M21" s="281"/>
      <c r="N21" s="279">
        <v>18750000</v>
      </c>
      <c r="O21" s="272"/>
      <c r="P21" s="272"/>
      <c r="Q21" s="281"/>
      <c r="R21" s="39"/>
      <c r="S21" s="39"/>
      <c r="T21" s="39"/>
      <c r="U21" s="39"/>
      <c r="V21" s="39"/>
      <c r="W21" s="39"/>
      <c r="X21" s="39"/>
      <c r="Y21" s="39"/>
      <c r="Z21" s="39"/>
      <c r="AA21" s="39"/>
      <c r="AB21" s="39"/>
      <c r="AC21" s="39"/>
      <c r="AD21" s="39"/>
    </row>
    <row r="22" spans="1:30" ht="12.75">
      <c r="A22" s="84" t="s">
        <v>125</v>
      </c>
      <c r="B22" s="8"/>
      <c r="C22" s="9"/>
      <c r="D22" s="12"/>
      <c r="E22" s="18"/>
      <c r="F22" s="18"/>
      <c r="G22" s="38"/>
      <c r="H22" s="12"/>
      <c r="I22" s="18"/>
      <c r="J22" s="18"/>
      <c r="K22" s="18"/>
      <c r="L22" s="12"/>
      <c r="M22" s="20"/>
      <c r="N22" s="4"/>
      <c r="O22" s="18"/>
      <c r="P22" s="18"/>
      <c r="Q22" s="20"/>
      <c r="R22" s="26"/>
      <c r="S22" s="26"/>
      <c r="T22" s="26"/>
      <c r="U22" s="26"/>
      <c r="V22" s="26"/>
      <c r="W22" s="26"/>
      <c r="X22" s="26"/>
      <c r="Y22" s="26"/>
      <c r="Z22" s="26"/>
      <c r="AA22" s="26"/>
      <c r="AB22" s="26"/>
      <c r="AC22" s="26"/>
      <c r="AD22" s="26"/>
    </row>
    <row r="23" spans="1:30" ht="12.75">
      <c r="A23" s="84" t="s">
        <v>126</v>
      </c>
      <c r="B23" s="8"/>
      <c r="C23" s="9"/>
      <c r="D23" s="8"/>
      <c r="E23" s="9"/>
      <c r="F23" s="6"/>
      <c r="G23" s="22"/>
      <c r="H23" s="17"/>
      <c r="I23" s="19"/>
      <c r="J23" s="19"/>
      <c r="K23" s="11"/>
      <c r="L23" s="10"/>
      <c r="M23" s="23"/>
      <c r="N23" s="5"/>
      <c r="O23" s="9"/>
      <c r="P23" s="9"/>
      <c r="Q23" s="21"/>
      <c r="R23" s="26"/>
      <c r="S23" s="26"/>
      <c r="T23" s="26"/>
      <c r="U23" s="26"/>
      <c r="V23" s="26"/>
      <c r="W23" s="26"/>
      <c r="X23" s="26"/>
      <c r="Y23" s="26"/>
      <c r="Z23" s="26"/>
      <c r="AA23" s="26"/>
      <c r="AB23" s="26"/>
      <c r="AC23" s="26"/>
      <c r="AD23" s="26"/>
    </row>
    <row r="24" spans="1:30" ht="12.75">
      <c r="A24" s="85" t="s">
        <v>127</v>
      </c>
      <c r="B24" s="90" t="s">
        <v>128</v>
      </c>
      <c r="C24" s="257"/>
      <c r="D24" s="90" t="s">
        <v>128</v>
      </c>
      <c r="E24" s="100"/>
      <c r="F24" s="81"/>
      <c r="G24" s="63" t="s">
        <v>129</v>
      </c>
      <c r="H24" s="296">
        <v>12600000</v>
      </c>
      <c r="I24" s="274"/>
      <c r="J24" s="274"/>
      <c r="K24" s="297"/>
      <c r="L24" s="282">
        <v>21000000</v>
      </c>
      <c r="M24" s="297"/>
      <c r="N24" s="282">
        <v>26250000</v>
      </c>
      <c r="O24" s="286"/>
      <c r="P24" s="286"/>
      <c r="Q24" s="283"/>
      <c r="R24" s="26"/>
      <c r="S24" s="26"/>
      <c r="T24" s="26"/>
      <c r="U24" s="26"/>
      <c r="V24" s="26"/>
      <c r="W24" s="26"/>
      <c r="X24" s="26"/>
      <c r="Y24" s="26"/>
      <c r="Z24" s="26"/>
      <c r="AA24" s="26"/>
      <c r="AB24" s="26"/>
      <c r="AC24" s="26"/>
      <c r="AD24" s="26"/>
    </row>
    <row r="25" spans="1:30" ht="12.75">
      <c r="A25" s="84" t="s">
        <v>26</v>
      </c>
      <c r="B25" s="10">
        <v>25</v>
      </c>
      <c r="C25" s="11"/>
      <c r="D25" s="10">
        <v>25</v>
      </c>
      <c r="E25" s="11"/>
      <c r="F25" s="11"/>
      <c r="G25" s="23"/>
      <c r="H25" s="5">
        <v>25</v>
      </c>
      <c r="I25" s="298">
        <v>20</v>
      </c>
      <c r="J25" s="273"/>
      <c r="K25" s="299"/>
      <c r="L25" s="298">
        <v>15</v>
      </c>
      <c r="M25" s="299"/>
      <c r="N25" s="298">
        <v>15</v>
      </c>
      <c r="O25" s="273"/>
      <c r="P25" s="273"/>
      <c r="Q25" s="299"/>
      <c r="R25" s="26"/>
      <c r="S25" s="26"/>
      <c r="T25" s="26"/>
      <c r="U25" s="26"/>
      <c r="V25" s="26"/>
      <c r="W25" s="26"/>
      <c r="X25" s="26"/>
      <c r="Y25" s="26"/>
      <c r="Z25" s="26"/>
      <c r="AA25" s="26"/>
      <c r="AB25" s="26"/>
      <c r="AC25" s="26"/>
      <c r="AD25" s="26"/>
    </row>
    <row r="26" spans="1:30" ht="12.75" customHeight="1">
      <c r="A26" s="99" t="s">
        <v>75</v>
      </c>
      <c r="B26" s="8" t="s">
        <v>130</v>
      </c>
      <c r="C26" s="11"/>
      <c r="D26" s="279" t="s">
        <v>131</v>
      </c>
      <c r="E26" s="302"/>
      <c r="F26" s="31"/>
      <c r="G26" s="37"/>
      <c r="H26" s="4" t="s">
        <v>135</v>
      </c>
      <c r="I26" s="279" t="s">
        <v>137</v>
      </c>
      <c r="J26" s="272"/>
      <c r="K26" s="281"/>
      <c r="L26" s="279" t="s">
        <v>142</v>
      </c>
      <c r="M26" s="281"/>
      <c r="N26" s="279" t="s">
        <v>149</v>
      </c>
      <c r="O26" s="272"/>
      <c r="P26" s="272"/>
      <c r="Q26" s="281"/>
      <c r="R26" s="26"/>
      <c r="S26" s="26"/>
      <c r="T26" s="26"/>
      <c r="U26" s="26"/>
      <c r="V26" s="26"/>
      <c r="W26" s="26"/>
      <c r="X26" s="26"/>
      <c r="Y26" s="26"/>
      <c r="Z26" s="26"/>
      <c r="AA26" s="26"/>
      <c r="AB26" s="26"/>
      <c r="AC26" s="26"/>
      <c r="AD26" s="26"/>
    </row>
    <row r="27" spans="1:30" ht="12.75">
      <c r="A27" s="85"/>
      <c r="B27" s="64"/>
      <c r="C27" s="65"/>
      <c r="D27" s="64"/>
      <c r="E27" s="65"/>
      <c r="F27" s="105"/>
      <c r="G27" s="122"/>
      <c r="H27" s="44" t="s">
        <v>136</v>
      </c>
      <c r="I27" s="123"/>
      <c r="J27" s="105"/>
      <c r="K27" s="66"/>
      <c r="L27" s="64"/>
      <c r="M27" s="66"/>
      <c r="N27" s="44"/>
      <c r="O27" s="81"/>
      <c r="P27" s="81"/>
      <c r="Q27" s="63"/>
      <c r="R27" s="26"/>
      <c r="S27" s="26"/>
      <c r="T27" s="26"/>
      <c r="U27" s="26"/>
      <c r="V27" s="26"/>
      <c r="W27" s="26"/>
      <c r="X27" s="26"/>
      <c r="Y27" s="26"/>
      <c r="Z27" s="26"/>
      <c r="AA27" s="26"/>
      <c r="AB27" s="26"/>
      <c r="AC27" s="26"/>
      <c r="AD27" s="26"/>
    </row>
    <row r="28" spans="1:30" ht="12.75">
      <c r="A28" s="119" t="s">
        <v>166</v>
      </c>
      <c r="B28" s="120">
        <v>8460000</v>
      </c>
      <c r="C28" s="120">
        <v>17010000</v>
      </c>
      <c r="D28" s="291">
        <v>17010000</v>
      </c>
      <c r="E28" s="292"/>
      <c r="F28" s="293"/>
      <c r="G28" s="120" t="s">
        <v>132</v>
      </c>
      <c r="H28" s="120">
        <v>35437500</v>
      </c>
      <c r="I28" s="291" t="s">
        <v>140</v>
      </c>
      <c r="J28" s="292"/>
      <c r="K28" s="293"/>
      <c r="L28" s="121" t="s">
        <v>143</v>
      </c>
      <c r="M28" s="120" t="s">
        <v>144</v>
      </c>
      <c r="N28" s="291" t="s">
        <v>145</v>
      </c>
      <c r="O28" s="293"/>
      <c r="P28" s="291">
        <v>118800000</v>
      </c>
      <c r="Q28" s="293"/>
      <c r="R28" s="26"/>
      <c r="S28" s="26"/>
      <c r="T28" s="26"/>
      <c r="U28" s="26"/>
      <c r="V28" s="26"/>
      <c r="W28" s="26"/>
      <c r="X28" s="26"/>
      <c r="Y28" s="26"/>
      <c r="Z28" s="26"/>
      <c r="AA28" s="26"/>
      <c r="AB28" s="26"/>
      <c r="AC28" s="26"/>
      <c r="AD28" s="26"/>
    </row>
    <row r="29" spans="1:30" ht="12.75">
      <c r="A29" s="117" t="s">
        <v>167</v>
      </c>
      <c r="B29" s="51"/>
      <c r="C29" s="51"/>
      <c r="D29" s="294">
        <v>11423400</v>
      </c>
      <c r="E29" s="304"/>
      <c r="F29" s="295"/>
      <c r="G29" s="51">
        <v>22943500</v>
      </c>
      <c r="H29" s="51">
        <v>24518500</v>
      </c>
      <c r="I29" s="294">
        <v>33809180</v>
      </c>
      <c r="J29" s="304"/>
      <c r="K29" s="295"/>
      <c r="L29" s="52">
        <v>57620790</v>
      </c>
      <c r="M29" s="51">
        <v>68518800</v>
      </c>
      <c r="N29" s="294">
        <v>80550900</v>
      </c>
      <c r="O29" s="295"/>
      <c r="P29" s="294">
        <v>86922900</v>
      </c>
      <c r="Q29" s="295"/>
      <c r="R29" s="26"/>
      <c r="S29" s="26"/>
      <c r="T29" s="26"/>
      <c r="U29" s="26"/>
      <c r="V29" s="26"/>
      <c r="W29" s="26"/>
      <c r="X29" s="26"/>
      <c r="Y29" s="26"/>
      <c r="Z29" s="26"/>
      <c r="AA29" s="26"/>
      <c r="AB29" s="26"/>
      <c r="AC29" s="26"/>
      <c r="AD29" s="26"/>
    </row>
    <row r="30" spans="1:30" ht="12.75">
      <c r="A30" s="85" t="s">
        <v>133</v>
      </c>
      <c r="B30" s="44">
        <v>35176250</v>
      </c>
      <c r="C30" s="44">
        <v>53312500</v>
      </c>
      <c r="D30" s="44">
        <v>77219375</v>
      </c>
      <c r="E30" s="44">
        <v>77219375</v>
      </c>
      <c r="F30" s="45">
        <v>104734375</v>
      </c>
      <c r="G30" s="44">
        <v>104734375</v>
      </c>
      <c r="H30" s="44">
        <v>149990000</v>
      </c>
      <c r="I30" s="44">
        <v>181685000</v>
      </c>
      <c r="J30" s="44">
        <v>200625000</v>
      </c>
      <c r="K30" s="81"/>
      <c r="L30" s="44">
        <v>286341250</v>
      </c>
      <c r="M30" s="44">
        <f>TRUNC(((1500*12000)+(8000*12000)+(500*12000)+(9500*12000*1.3)+(1000*77000))/1000)*1000</f>
        <v>345200000</v>
      </c>
      <c r="N30" s="44">
        <f>(1500*13810)+(8000*13810)+(500*13810)+(9500*13810*2)+(1000*88500)</f>
        <v>488990000</v>
      </c>
      <c r="O30" s="44">
        <f>(1500*O5)+(8000*O5)+(500*O5)+(9500*O5*2)+(1000*O7)</f>
        <v>506740000</v>
      </c>
      <c r="P30" s="44">
        <f>(1500*P5)+(8000*P5)+(500*P5)+(9500*P5*2)+(1000*P7)</f>
        <v>558440000</v>
      </c>
      <c r="Q30" s="45">
        <f>(1500*Q5)+(8000*Q5)+(500*Q5)+(9500*Q5*2)+(1000*Q7)</f>
        <v>587720000</v>
      </c>
      <c r="R30" s="26"/>
      <c r="S30" s="26"/>
      <c r="T30" s="26"/>
      <c r="U30" s="26"/>
      <c r="V30" s="26"/>
      <c r="W30" s="26"/>
      <c r="X30" s="26"/>
      <c r="Y30" s="26"/>
      <c r="Z30" s="26"/>
      <c r="AA30" s="26"/>
      <c r="AB30" s="26"/>
      <c r="AC30" s="26"/>
      <c r="AD30" s="26"/>
    </row>
    <row r="31" spans="1:30" ht="12.75">
      <c r="A31" s="94" t="s">
        <v>212</v>
      </c>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0" ht="12.75">
      <c r="A32" s="94" t="s">
        <v>211</v>
      </c>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1:30" ht="12.75">
      <c r="A33" s="94" t="s">
        <v>214</v>
      </c>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ht="12.75">
      <c r="A34" s="94" t="s">
        <v>213</v>
      </c>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1:30" ht="12.75">
      <c r="A35" s="94" t="s">
        <v>215</v>
      </c>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7:30" ht="12.75">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4:30" ht="12.75">
      <c r="D37" s="42"/>
      <c r="E37" s="42"/>
      <c r="G37" s="26"/>
      <c r="H37" s="26"/>
      <c r="I37" s="26"/>
      <c r="J37" s="26"/>
      <c r="K37" s="26"/>
      <c r="L37" s="26"/>
      <c r="M37" s="26"/>
      <c r="N37" s="26"/>
      <c r="O37" s="26"/>
      <c r="P37" s="26"/>
      <c r="Q37" s="26"/>
      <c r="R37" s="26"/>
      <c r="S37" s="26"/>
      <c r="T37" s="26"/>
      <c r="U37" s="26"/>
      <c r="V37" s="26"/>
      <c r="W37" s="26"/>
      <c r="X37" s="26"/>
      <c r="Y37" s="26"/>
      <c r="Z37" s="26"/>
      <c r="AA37" s="26"/>
      <c r="AB37" s="26"/>
      <c r="AC37" s="26"/>
      <c r="AD37" s="26"/>
    </row>
    <row r="38" spans="4:30" ht="12.75">
      <c r="D38" s="42"/>
      <c r="E38" s="42"/>
      <c r="G38" s="26"/>
      <c r="H38" s="26"/>
      <c r="I38" s="26"/>
      <c r="J38" s="26"/>
      <c r="K38" s="26"/>
      <c r="L38" s="26"/>
      <c r="M38" s="26"/>
      <c r="N38" s="26"/>
      <c r="O38" s="26"/>
      <c r="P38" s="26"/>
      <c r="Q38" s="26"/>
      <c r="R38" s="26"/>
      <c r="S38" s="26"/>
      <c r="T38" s="26"/>
      <c r="U38" s="26"/>
      <c r="V38" s="26"/>
      <c r="W38" s="26"/>
      <c r="X38" s="26"/>
      <c r="Y38" s="26"/>
      <c r="Z38" s="26"/>
      <c r="AA38" s="26"/>
      <c r="AB38" s="26"/>
      <c r="AC38" s="26"/>
      <c r="AD38" s="26"/>
    </row>
    <row r="39" spans="3:30" ht="12.75">
      <c r="C39" s="42"/>
      <c r="D39" s="42"/>
      <c r="E39" s="42"/>
      <c r="G39" s="26"/>
      <c r="H39" s="26"/>
      <c r="I39" s="26"/>
      <c r="J39" s="26"/>
      <c r="K39" s="26"/>
      <c r="L39" s="26"/>
      <c r="M39" s="26"/>
      <c r="N39" s="26"/>
      <c r="O39" s="26"/>
      <c r="P39" s="26"/>
      <c r="Q39" s="26"/>
      <c r="R39" s="26"/>
      <c r="S39" s="26"/>
      <c r="T39" s="26"/>
      <c r="U39" s="26"/>
      <c r="V39" s="26"/>
      <c r="W39" s="26"/>
      <c r="X39" s="26"/>
      <c r="Y39" s="26"/>
      <c r="Z39" s="26"/>
      <c r="AA39" s="26"/>
      <c r="AB39" s="26"/>
      <c r="AC39" s="26"/>
      <c r="AD39" s="26"/>
    </row>
    <row r="40" spans="3:30" ht="12.75">
      <c r="C40" s="42"/>
      <c r="D40" s="42"/>
      <c r="E40" s="42"/>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3:30" ht="12.75">
      <c r="C41" s="42"/>
      <c r="D41" s="42"/>
      <c r="E41" s="42"/>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3:30" ht="12.75">
      <c r="C42" s="42"/>
      <c r="D42" s="43"/>
      <c r="E42" s="42"/>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3:30" ht="12.75">
      <c r="C43" s="42"/>
      <c r="G43" s="26"/>
      <c r="H43" s="26"/>
      <c r="I43" s="26"/>
      <c r="J43" s="26"/>
      <c r="K43" s="26"/>
      <c r="L43" s="26"/>
      <c r="M43" s="26"/>
      <c r="N43" s="26"/>
      <c r="O43" s="26"/>
      <c r="P43" s="26"/>
      <c r="Q43" s="26"/>
      <c r="R43" s="26"/>
      <c r="S43" s="26"/>
      <c r="T43" s="26"/>
      <c r="U43" s="26"/>
      <c r="V43" s="26"/>
      <c r="W43" s="26"/>
      <c r="X43" s="26"/>
      <c r="Y43" s="26"/>
      <c r="Z43" s="26"/>
      <c r="AA43" s="26"/>
      <c r="AB43" s="26"/>
      <c r="AC43" s="26"/>
      <c r="AD43" s="26"/>
    </row>
    <row r="44" spans="3:30" ht="12.75">
      <c r="C44" s="42"/>
      <c r="G44" s="26"/>
      <c r="H44" s="26"/>
      <c r="I44" s="26"/>
      <c r="J44" s="26"/>
      <c r="K44" s="26"/>
      <c r="L44" s="26"/>
      <c r="M44" s="26"/>
      <c r="N44" s="26"/>
      <c r="O44" s="26"/>
      <c r="P44" s="26"/>
      <c r="Q44" s="26"/>
      <c r="R44" s="26"/>
      <c r="S44" s="26"/>
      <c r="T44" s="26"/>
      <c r="U44" s="26"/>
      <c r="V44" s="26"/>
      <c r="W44" s="26"/>
      <c r="X44" s="26"/>
      <c r="Y44" s="26"/>
      <c r="Z44" s="26"/>
      <c r="AA44" s="26"/>
      <c r="AB44" s="26"/>
      <c r="AC44" s="26"/>
      <c r="AD44" s="26"/>
    </row>
    <row r="45" spans="1:10" ht="12.75">
      <c r="A45" s="42"/>
      <c r="C45" s="42"/>
      <c r="H45" s="42"/>
      <c r="I45" s="42"/>
      <c r="J45" s="42"/>
    </row>
    <row r="46" ht="12.75">
      <c r="C46" s="42"/>
    </row>
    <row r="47" ht="12.75">
      <c r="C47" s="42"/>
    </row>
  </sheetData>
  <sheetProtection/>
  <mergeCells count="49">
    <mergeCell ref="P29:Q29"/>
    <mergeCell ref="D26:E26"/>
    <mergeCell ref="L26:M26"/>
    <mergeCell ref="N17:Q17"/>
    <mergeCell ref="N18:Q18"/>
    <mergeCell ref="N21:Q21"/>
    <mergeCell ref="D29:F29"/>
    <mergeCell ref="D28:F28"/>
    <mergeCell ref="I29:K29"/>
    <mergeCell ref="N26:Q26"/>
    <mergeCell ref="P28:Q28"/>
    <mergeCell ref="N28:O28"/>
    <mergeCell ref="N29:O29"/>
    <mergeCell ref="H24:K24"/>
    <mergeCell ref="I25:K25"/>
    <mergeCell ref="J18:K18"/>
    <mergeCell ref="N25:Q25"/>
    <mergeCell ref="L21:M21"/>
    <mergeCell ref="L25:M25"/>
    <mergeCell ref="L24:M24"/>
    <mergeCell ref="I26:K26"/>
    <mergeCell ref="I28:K28"/>
    <mergeCell ref="L3:M3"/>
    <mergeCell ref="J8:K8"/>
    <mergeCell ref="J9:K9"/>
    <mergeCell ref="J10:K10"/>
    <mergeCell ref="J5:K5"/>
    <mergeCell ref="J6:K6"/>
    <mergeCell ref="J7:K7"/>
    <mergeCell ref="L10:M10"/>
    <mergeCell ref="J11:K11"/>
    <mergeCell ref="J12:K12"/>
    <mergeCell ref="J14:K14"/>
    <mergeCell ref="J15:K15"/>
    <mergeCell ref="J16:K16"/>
    <mergeCell ref="N24:Q24"/>
    <mergeCell ref="L16:M16"/>
    <mergeCell ref="L17:M17"/>
    <mergeCell ref="L18:M18"/>
    <mergeCell ref="J17:K17"/>
    <mergeCell ref="N3:Q3"/>
    <mergeCell ref="N14:Q14"/>
    <mergeCell ref="N15:Q15"/>
    <mergeCell ref="N16:Q16"/>
    <mergeCell ref="L9:M9"/>
    <mergeCell ref="L8:M8"/>
    <mergeCell ref="L13:M13"/>
    <mergeCell ref="L14:M14"/>
    <mergeCell ref="L15:M15"/>
  </mergeCells>
  <printOptions horizontalCentered="1" verticalCentered="1"/>
  <pageMargins left="0.7874015748031497" right="0.1968503937007874" top="0.4724409448818898" bottom="0.4330708661417323" header="0.5118110236220472" footer="0.2755905511811024"/>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S45"/>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G33" sqref="G33"/>
    </sheetView>
  </sheetViews>
  <sheetFormatPr defaultColWidth="9.140625" defaultRowHeight="12.75"/>
  <cols>
    <col min="1" max="1" width="22.00390625" style="25" customWidth="1"/>
    <col min="2" max="2" width="10.421875" style="1" customWidth="1"/>
    <col min="3" max="3" width="10.140625" style="1" customWidth="1"/>
    <col min="4" max="4" width="9.421875" style="1" customWidth="1"/>
    <col min="5" max="5" width="10.00390625" style="1" customWidth="1"/>
    <col min="6" max="6" width="9.57421875" style="1" customWidth="1"/>
    <col min="7" max="7" width="8.28125" style="1" customWidth="1"/>
    <col min="8" max="8" width="10.140625" style="1" customWidth="1"/>
    <col min="9" max="10" width="9.8515625" style="1" customWidth="1"/>
    <col min="11" max="11" width="10.00390625" style="1" customWidth="1"/>
    <col min="12" max="13" width="11.00390625" style="1" customWidth="1"/>
    <col min="14" max="14" width="10.7109375" style="1" customWidth="1"/>
    <col min="15" max="15" width="10.57421875" style="1" customWidth="1"/>
    <col min="16" max="16384" width="9.140625" style="1" customWidth="1"/>
  </cols>
  <sheetData>
    <row r="1" ht="19.5">
      <c r="A1" s="60" t="s">
        <v>177</v>
      </c>
    </row>
    <row r="3" spans="1:19" s="47" customFormat="1" ht="15.75">
      <c r="A3" s="124"/>
      <c r="B3" s="278">
        <v>2001</v>
      </c>
      <c r="C3" s="311"/>
      <c r="D3" s="311"/>
      <c r="E3" s="311"/>
      <c r="F3" s="311"/>
      <c r="G3" s="311"/>
      <c r="H3" s="311"/>
      <c r="I3" s="311"/>
      <c r="J3" s="311"/>
      <c r="K3" s="311"/>
      <c r="L3" s="311">
        <v>2002</v>
      </c>
      <c r="M3" s="311"/>
      <c r="N3" s="311"/>
      <c r="O3" s="311"/>
      <c r="P3" s="46"/>
      <c r="Q3" s="46"/>
      <c r="R3" s="46"/>
      <c r="S3" s="46"/>
    </row>
    <row r="4" spans="1:19" ht="12.75">
      <c r="A4" s="125"/>
      <c r="B4" s="115" t="s">
        <v>146</v>
      </c>
      <c r="C4" s="115" t="s">
        <v>153</v>
      </c>
      <c r="D4" s="115" t="s">
        <v>154</v>
      </c>
      <c r="E4" s="115" t="s">
        <v>147</v>
      </c>
      <c r="F4" s="115" t="s">
        <v>148</v>
      </c>
      <c r="G4" s="115" t="s">
        <v>155</v>
      </c>
      <c r="H4" s="115" t="s">
        <v>156</v>
      </c>
      <c r="I4" s="115" t="s">
        <v>157</v>
      </c>
      <c r="J4" s="115" t="s">
        <v>158</v>
      </c>
      <c r="K4" s="115" t="s">
        <v>150</v>
      </c>
      <c r="L4" s="128" t="s">
        <v>146</v>
      </c>
      <c r="M4" s="115" t="s">
        <v>154</v>
      </c>
      <c r="N4" s="115" t="s">
        <v>148</v>
      </c>
      <c r="O4" s="128" t="s">
        <v>157</v>
      </c>
      <c r="P4" s="26"/>
      <c r="Q4" s="26"/>
      <c r="R4" s="26"/>
      <c r="S4" s="26"/>
    </row>
    <row r="5" spans="1:19" ht="12.75">
      <c r="A5" s="130" t="s">
        <v>0</v>
      </c>
      <c r="B5" s="49">
        <v>18240</v>
      </c>
      <c r="C5" s="49">
        <v>18700</v>
      </c>
      <c r="D5" s="49">
        <v>20600</v>
      </c>
      <c r="E5" s="49">
        <v>21650</v>
      </c>
      <c r="F5" s="49">
        <v>22750</v>
      </c>
      <c r="G5" s="49"/>
      <c r="H5" s="49">
        <v>23550</v>
      </c>
      <c r="I5" s="49">
        <v>24920</v>
      </c>
      <c r="J5" s="49">
        <v>26420</v>
      </c>
      <c r="K5" s="49">
        <v>27530</v>
      </c>
      <c r="L5" s="129">
        <v>30300</v>
      </c>
      <c r="M5" s="49">
        <v>31060</v>
      </c>
      <c r="N5" s="49">
        <v>32650</v>
      </c>
      <c r="O5" s="129">
        <v>32650</v>
      </c>
      <c r="P5" s="26"/>
      <c r="Q5" s="26"/>
      <c r="R5" s="26"/>
      <c r="S5" s="26"/>
    </row>
    <row r="6" spans="1:19" ht="12.75">
      <c r="A6" s="131" t="s">
        <v>1</v>
      </c>
      <c r="B6" s="27">
        <v>5820</v>
      </c>
      <c r="C6" s="27">
        <v>5960</v>
      </c>
      <c r="D6" s="27">
        <v>6560</v>
      </c>
      <c r="E6" s="27">
        <v>6890</v>
      </c>
      <c r="F6" s="27">
        <v>7235</v>
      </c>
      <c r="G6" s="27"/>
      <c r="H6" s="27">
        <v>7485</v>
      </c>
      <c r="I6" s="27">
        <v>7920</v>
      </c>
      <c r="J6" s="27">
        <v>8395</v>
      </c>
      <c r="K6" s="27">
        <v>8750</v>
      </c>
      <c r="L6" s="22">
        <v>9625</v>
      </c>
      <c r="M6" s="27">
        <v>9865</v>
      </c>
      <c r="N6" s="27">
        <v>10365</v>
      </c>
      <c r="O6" s="22">
        <v>10365</v>
      </c>
      <c r="P6" s="26"/>
      <c r="Q6" s="26"/>
      <c r="R6" s="26"/>
      <c r="S6" s="26"/>
    </row>
    <row r="7" spans="1:19" ht="12.75">
      <c r="A7" s="132" t="s">
        <v>42</v>
      </c>
      <c r="B7" s="45">
        <v>117600</v>
      </c>
      <c r="C7" s="45">
        <v>120700</v>
      </c>
      <c r="D7" s="45">
        <v>133300</v>
      </c>
      <c r="E7" s="45">
        <v>140250</v>
      </c>
      <c r="F7" s="45">
        <v>147750</v>
      </c>
      <c r="G7" s="45"/>
      <c r="H7" s="45">
        <v>153000</v>
      </c>
      <c r="I7" s="45">
        <v>162150</v>
      </c>
      <c r="J7" s="45">
        <v>172150</v>
      </c>
      <c r="K7" s="45">
        <v>179650</v>
      </c>
      <c r="L7" s="63">
        <v>197700</v>
      </c>
      <c r="M7" s="45">
        <v>202800</v>
      </c>
      <c r="N7" s="45">
        <v>213300</v>
      </c>
      <c r="O7" s="63">
        <v>313300</v>
      </c>
      <c r="P7" s="26"/>
      <c r="Q7" s="26"/>
      <c r="R7" s="26"/>
      <c r="S7" s="26"/>
    </row>
    <row r="8" spans="1:19" ht="12.75">
      <c r="A8" s="131" t="s">
        <v>44</v>
      </c>
      <c r="B8" s="309">
        <v>1000</v>
      </c>
      <c r="C8" s="309"/>
      <c r="D8" s="309"/>
      <c r="E8" s="309"/>
      <c r="F8" s="309"/>
      <c r="G8" s="309"/>
      <c r="H8" s="309"/>
      <c r="I8" s="309"/>
      <c r="J8" s="309"/>
      <c r="K8" s="309"/>
      <c r="L8" s="272">
        <v>1000</v>
      </c>
      <c r="M8" s="272"/>
      <c r="N8" s="272"/>
      <c r="O8" s="281"/>
      <c r="P8" s="26"/>
      <c r="Q8" s="26"/>
      <c r="R8" s="26"/>
      <c r="S8" s="26"/>
    </row>
    <row r="9" spans="1:19" ht="12.75">
      <c r="A9" s="132" t="s">
        <v>168</v>
      </c>
      <c r="B9" s="310" t="s">
        <v>94</v>
      </c>
      <c r="C9" s="310"/>
      <c r="D9" s="310"/>
      <c r="E9" s="310"/>
      <c r="F9" s="310"/>
      <c r="G9" s="310"/>
      <c r="H9" s="310"/>
      <c r="I9" s="310"/>
      <c r="J9" s="310"/>
      <c r="K9" s="310"/>
      <c r="L9" s="315" t="s">
        <v>94</v>
      </c>
      <c r="M9" s="315"/>
      <c r="N9" s="315"/>
      <c r="O9" s="316"/>
      <c r="P9" s="26"/>
      <c r="Q9" s="26"/>
      <c r="R9" s="26"/>
      <c r="S9" s="26"/>
    </row>
    <row r="10" spans="1:19" ht="12.75">
      <c r="A10" s="131" t="s">
        <v>181</v>
      </c>
      <c r="B10" s="27">
        <v>912000</v>
      </c>
      <c r="C10" s="27">
        <f>(50*C5)</f>
        <v>935000</v>
      </c>
      <c r="D10" s="27">
        <f>(50*D5)</f>
        <v>1030000</v>
      </c>
      <c r="E10" s="27">
        <f>(50*E5)</f>
        <v>1082500</v>
      </c>
      <c r="F10" s="279">
        <f>50*F5</f>
        <v>1137500</v>
      </c>
      <c r="G10" s="281"/>
      <c r="H10" s="27">
        <f aca="true" t="shared" si="0" ref="H10:O10">(50*H5)</f>
        <v>1177500</v>
      </c>
      <c r="I10" s="27">
        <f t="shared" si="0"/>
        <v>1246000</v>
      </c>
      <c r="J10" s="27">
        <f t="shared" si="0"/>
        <v>1321000</v>
      </c>
      <c r="K10" s="27">
        <f t="shared" si="0"/>
        <v>1376500</v>
      </c>
      <c r="L10" s="27">
        <f t="shared" si="0"/>
        <v>1515000</v>
      </c>
      <c r="M10" s="27">
        <f t="shared" si="0"/>
        <v>1553000</v>
      </c>
      <c r="N10" s="27">
        <f t="shared" si="0"/>
        <v>1632500</v>
      </c>
      <c r="O10" s="27">
        <f t="shared" si="0"/>
        <v>1632500</v>
      </c>
      <c r="P10" s="26"/>
      <c r="Q10" s="26"/>
      <c r="R10" s="26"/>
      <c r="S10" s="26"/>
    </row>
    <row r="11" spans="1:19" ht="12.75">
      <c r="A11" s="133" t="s">
        <v>7</v>
      </c>
      <c r="B11" s="45">
        <v>12768000</v>
      </c>
      <c r="C11" s="45">
        <f>TRUNC((700*C5)/10000)*10000</f>
        <v>13090000</v>
      </c>
      <c r="D11" s="45">
        <f>TRUNC((700*D5)/10000)*10000</f>
        <v>14420000</v>
      </c>
      <c r="E11" s="45">
        <v>15155000</v>
      </c>
      <c r="F11" s="282">
        <v>15925000</v>
      </c>
      <c r="G11" s="283"/>
      <c r="H11" s="45">
        <v>16485000</v>
      </c>
      <c r="I11" s="45">
        <v>17444000</v>
      </c>
      <c r="J11" s="45">
        <v>18494000</v>
      </c>
      <c r="K11" s="45">
        <v>19271000</v>
      </c>
      <c r="L11" s="63">
        <f>TRUNC((700*L5)/10000)*10000</f>
        <v>21210000</v>
      </c>
      <c r="M11" s="45">
        <v>21742000</v>
      </c>
      <c r="N11" s="44">
        <v>22855000</v>
      </c>
      <c r="O11" s="45">
        <v>22855000</v>
      </c>
      <c r="P11" s="26"/>
      <c r="Q11" s="26"/>
      <c r="R11" s="26"/>
      <c r="S11" s="26"/>
    </row>
    <row r="12" spans="1:19" ht="12.75">
      <c r="A12" s="136" t="s">
        <v>53</v>
      </c>
      <c r="B12" s="312" t="s">
        <v>151</v>
      </c>
      <c r="C12" s="313"/>
      <c r="D12" s="313"/>
      <c r="E12" s="313"/>
      <c r="F12" s="313"/>
      <c r="G12" s="313"/>
      <c r="H12" s="313"/>
      <c r="I12" s="313"/>
      <c r="J12" s="313"/>
      <c r="K12" s="314"/>
      <c r="L12" s="317" t="s">
        <v>151</v>
      </c>
      <c r="M12" s="317"/>
      <c r="N12" s="317"/>
      <c r="O12" s="318"/>
      <c r="P12" s="26"/>
      <c r="Q12" s="26"/>
      <c r="R12" s="26"/>
      <c r="S12" s="26"/>
    </row>
    <row r="13" spans="1:19" s="40" customFormat="1" ht="12.75">
      <c r="A13" s="134" t="s">
        <v>68</v>
      </c>
      <c r="B13" s="279">
        <v>15</v>
      </c>
      <c r="C13" s="272"/>
      <c r="D13" s="272"/>
      <c r="E13" s="272"/>
      <c r="F13" s="272"/>
      <c r="G13" s="305"/>
      <c r="H13" s="305"/>
      <c r="I13" s="305"/>
      <c r="J13" s="305"/>
      <c r="K13" s="306"/>
      <c r="L13" s="275">
        <v>15</v>
      </c>
      <c r="M13" s="275"/>
      <c r="N13" s="275"/>
      <c r="O13" s="306"/>
      <c r="P13" s="39"/>
      <c r="Q13" s="39"/>
      <c r="R13" s="39"/>
      <c r="S13" s="39"/>
    </row>
    <row r="14" spans="1:19" s="40" customFormat="1" ht="12.75">
      <c r="A14" s="134" t="s">
        <v>69</v>
      </c>
      <c r="B14" s="279">
        <v>20</v>
      </c>
      <c r="C14" s="272"/>
      <c r="D14" s="272"/>
      <c r="E14" s="272"/>
      <c r="F14" s="272"/>
      <c r="G14" s="305"/>
      <c r="H14" s="305"/>
      <c r="I14" s="305"/>
      <c r="J14" s="305"/>
      <c r="K14" s="306"/>
      <c r="L14" s="275">
        <v>20</v>
      </c>
      <c r="M14" s="275"/>
      <c r="N14" s="275"/>
      <c r="O14" s="306"/>
      <c r="P14" s="39"/>
      <c r="Q14" s="39"/>
      <c r="R14" s="39"/>
      <c r="S14" s="39"/>
    </row>
    <row r="15" spans="1:19" s="40" customFormat="1" ht="12.75">
      <c r="A15" s="134" t="s">
        <v>15</v>
      </c>
      <c r="B15" s="279">
        <v>10</v>
      </c>
      <c r="C15" s="272"/>
      <c r="D15" s="272"/>
      <c r="E15" s="272"/>
      <c r="F15" s="272"/>
      <c r="G15" s="305"/>
      <c r="H15" s="305"/>
      <c r="I15" s="305"/>
      <c r="J15" s="305"/>
      <c r="K15" s="306"/>
      <c r="L15" s="275">
        <v>10</v>
      </c>
      <c r="M15" s="275">
        <v>10</v>
      </c>
      <c r="N15" s="275">
        <v>10</v>
      </c>
      <c r="O15" s="306"/>
      <c r="P15" s="39"/>
      <c r="Q15" s="39"/>
      <c r="R15" s="39"/>
      <c r="S15" s="39"/>
    </row>
    <row r="16" spans="1:19" s="40" customFormat="1" ht="12.75">
      <c r="A16" s="134" t="s">
        <v>70</v>
      </c>
      <c r="B16" s="279">
        <v>14</v>
      </c>
      <c r="C16" s="272">
        <v>14</v>
      </c>
      <c r="D16" s="272">
        <v>14</v>
      </c>
      <c r="E16" s="272">
        <v>14</v>
      </c>
      <c r="F16" s="272">
        <v>14</v>
      </c>
      <c r="G16" s="305"/>
      <c r="H16" s="305"/>
      <c r="I16" s="305"/>
      <c r="J16" s="305"/>
      <c r="K16" s="306"/>
      <c r="L16" s="275">
        <v>14</v>
      </c>
      <c r="M16" s="275">
        <v>14</v>
      </c>
      <c r="N16" s="275">
        <v>14</v>
      </c>
      <c r="O16" s="306"/>
      <c r="P16" s="39"/>
      <c r="Q16" s="39"/>
      <c r="R16" s="39"/>
      <c r="S16" s="39"/>
    </row>
    <row r="17" spans="1:19" s="40" customFormat="1" ht="12.75">
      <c r="A17" s="133" t="s">
        <v>71</v>
      </c>
      <c r="B17" s="296" t="s">
        <v>21</v>
      </c>
      <c r="C17" s="274"/>
      <c r="D17" s="274"/>
      <c r="E17" s="274"/>
      <c r="F17" s="274"/>
      <c r="G17" s="307"/>
      <c r="H17" s="307"/>
      <c r="I17" s="307"/>
      <c r="J17" s="307"/>
      <c r="K17" s="308"/>
      <c r="L17" s="319" t="s">
        <v>21</v>
      </c>
      <c r="M17" s="319"/>
      <c r="N17" s="319"/>
      <c r="O17" s="308"/>
      <c r="P17" s="39"/>
      <c r="Q17" s="39"/>
      <c r="R17" s="39"/>
      <c r="S17" s="39"/>
    </row>
    <row r="18" spans="1:19" ht="12.75">
      <c r="A18" s="131" t="s">
        <v>25</v>
      </c>
      <c r="B18" s="4"/>
      <c r="C18" s="6"/>
      <c r="D18" s="6"/>
      <c r="E18" s="6"/>
      <c r="F18" s="6"/>
      <c r="G18" s="6"/>
      <c r="H18" s="6"/>
      <c r="I18" s="6"/>
      <c r="J18" s="6"/>
      <c r="K18" s="22"/>
      <c r="L18" s="6"/>
      <c r="M18" s="6"/>
      <c r="N18" s="6"/>
      <c r="O18" s="22"/>
      <c r="P18" s="26"/>
      <c r="Q18" s="26"/>
      <c r="R18" s="26"/>
      <c r="S18" s="26"/>
    </row>
    <row r="19" spans="1:19" s="40" customFormat="1" ht="12.75">
      <c r="A19" s="134" t="s">
        <v>72</v>
      </c>
      <c r="B19" s="279">
        <v>21900000</v>
      </c>
      <c r="C19" s="272"/>
      <c r="D19" s="272"/>
      <c r="E19" s="272"/>
      <c r="F19" s="272"/>
      <c r="G19" s="272"/>
      <c r="H19" s="272"/>
      <c r="I19" s="272"/>
      <c r="J19" s="272"/>
      <c r="K19" s="281"/>
      <c r="L19" s="272">
        <v>30000000</v>
      </c>
      <c r="M19" s="272"/>
      <c r="N19" s="272"/>
      <c r="O19" s="281"/>
      <c r="P19" s="39"/>
      <c r="Q19" s="39"/>
      <c r="R19" s="39"/>
      <c r="S19" s="39"/>
    </row>
    <row r="20" spans="1:19" ht="12.75">
      <c r="A20" s="131" t="s">
        <v>125</v>
      </c>
      <c r="B20" s="4"/>
      <c r="C20" s="6"/>
      <c r="D20" s="6"/>
      <c r="E20" s="6"/>
      <c r="F20" s="6"/>
      <c r="G20" s="6"/>
      <c r="H20" s="6"/>
      <c r="I20" s="6"/>
      <c r="J20" s="6"/>
      <c r="K20" s="22"/>
      <c r="L20" s="6"/>
      <c r="M20" s="6"/>
      <c r="N20" s="6"/>
      <c r="O20" s="22"/>
      <c r="P20" s="26"/>
      <c r="Q20" s="26"/>
      <c r="R20" s="26"/>
      <c r="S20" s="26"/>
    </row>
    <row r="21" spans="1:19" ht="12.75">
      <c r="A21" s="131" t="s">
        <v>126</v>
      </c>
      <c r="B21" s="4"/>
      <c r="C21" s="6"/>
      <c r="D21" s="6"/>
      <c r="E21" s="6"/>
      <c r="F21" s="6"/>
      <c r="G21" s="6"/>
      <c r="H21" s="6"/>
      <c r="I21" s="6"/>
      <c r="J21" s="6"/>
      <c r="K21" s="22"/>
      <c r="L21" s="6"/>
      <c r="M21" s="6"/>
      <c r="N21" s="6"/>
      <c r="O21" s="22"/>
      <c r="P21" s="26"/>
      <c r="Q21" s="26"/>
      <c r="R21" s="26"/>
      <c r="S21" s="26"/>
    </row>
    <row r="22" spans="1:19" ht="12.75">
      <c r="A22" s="131" t="s">
        <v>127</v>
      </c>
      <c r="B22" s="279">
        <v>30600000</v>
      </c>
      <c r="C22" s="272">
        <v>30600000</v>
      </c>
      <c r="D22" s="272">
        <v>30600000</v>
      </c>
      <c r="E22" s="272">
        <v>30600000</v>
      </c>
      <c r="F22" s="272">
        <v>30600000</v>
      </c>
      <c r="G22" s="272"/>
      <c r="H22" s="272"/>
      <c r="I22" s="272"/>
      <c r="J22" s="272"/>
      <c r="K22" s="281"/>
      <c r="L22" s="272">
        <v>42000000</v>
      </c>
      <c r="M22" s="272">
        <v>42000000</v>
      </c>
      <c r="N22" s="272">
        <v>42000000</v>
      </c>
      <c r="O22" s="281"/>
      <c r="P22" s="26"/>
      <c r="Q22" s="26"/>
      <c r="R22" s="26"/>
      <c r="S22" s="26"/>
    </row>
    <row r="23" spans="1:19" ht="12.75">
      <c r="A23" s="131" t="s">
        <v>26</v>
      </c>
      <c r="B23" s="279">
        <v>15</v>
      </c>
      <c r="C23" s="272">
        <v>15</v>
      </c>
      <c r="D23" s="272">
        <v>15</v>
      </c>
      <c r="E23" s="272">
        <v>15</v>
      </c>
      <c r="F23" s="272">
        <v>15</v>
      </c>
      <c r="G23" s="272"/>
      <c r="H23" s="272"/>
      <c r="I23" s="272"/>
      <c r="J23" s="272"/>
      <c r="K23" s="281"/>
      <c r="L23" s="272">
        <v>15</v>
      </c>
      <c r="M23" s="272">
        <v>15</v>
      </c>
      <c r="N23" s="272">
        <v>15</v>
      </c>
      <c r="O23" s="281"/>
      <c r="P23" s="26"/>
      <c r="Q23" s="26"/>
      <c r="R23" s="26"/>
      <c r="S23" s="26"/>
    </row>
    <row r="24" spans="1:19" ht="12.75" customHeight="1">
      <c r="A24" s="139" t="s">
        <v>75</v>
      </c>
      <c r="B24" s="282" t="s">
        <v>152</v>
      </c>
      <c r="C24" s="286" t="s">
        <v>152</v>
      </c>
      <c r="D24" s="286" t="s">
        <v>152</v>
      </c>
      <c r="E24" s="286" t="s">
        <v>152</v>
      </c>
      <c r="F24" s="286" t="s">
        <v>152</v>
      </c>
      <c r="G24" s="286"/>
      <c r="H24" s="286"/>
      <c r="I24" s="286"/>
      <c r="J24" s="286"/>
      <c r="K24" s="283"/>
      <c r="L24" s="286" t="s">
        <v>159</v>
      </c>
      <c r="M24" s="286" t="s">
        <v>159</v>
      </c>
      <c r="N24" s="286" t="s">
        <v>159</v>
      </c>
      <c r="O24" s="283"/>
      <c r="P24" s="26"/>
      <c r="Q24" s="26"/>
      <c r="R24" s="26"/>
      <c r="S24" s="26"/>
    </row>
    <row r="25" spans="1:19" ht="12.75">
      <c r="A25" s="137" t="s">
        <v>166</v>
      </c>
      <c r="B25" s="291">
        <v>139950000</v>
      </c>
      <c r="C25" s="292"/>
      <c r="D25" s="292"/>
      <c r="E25" s="293"/>
      <c r="F25" s="138">
        <v>146947500</v>
      </c>
      <c r="G25" s="291">
        <v>167940000</v>
      </c>
      <c r="H25" s="292"/>
      <c r="I25" s="292"/>
      <c r="J25" s="292"/>
      <c r="K25" s="293"/>
      <c r="L25" s="292">
        <v>222000750</v>
      </c>
      <c r="M25" s="293"/>
      <c r="N25" s="291">
        <v>250875000</v>
      </c>
      <c r="O25" s="293"/>
      <c r="P25" s="26"/>
      <c r="Q25" s="26"/>
      <c r="R25" s="26"/>
      <c r="S25" s="26"/>
    </row>
    <row r="26" spans="1:19" ht="12.75">
      <c r="A26" s="135" t="s">
        <v>167</v>
      </c>
      <c r="B26" s="294">
        <v>102369600</v>
      </c>
      <c r="C26" s="304"/>
      <c r="D26" s="304"/>
      <c r="E26" s="295"/>
      <c r="F26" s="258">
        <v>107323830</v>
      </c>
      <c r="G26" s="304">
        <v>122186520</v>
      </c>
      <c r="H26" s="304"/>
      <c r="I26" s="304"/>
      <c r="J26" s="304"/>
      <c r="K26" s="295"/>
      <c r="L26" s="304">
        <v>163563537</v>
      </c>
      <c r="M26" s="295"/>
      <c r="N26" s="294">
        <v>184251938</v>
      </c>
      <c r="O26" s="295"/>
      <c r="P26" s="26"/>
      <c r="Q26" s="26"/>
      <c r="R26" s="26"/>
      <c r="S26" s="26"/>
    </row>
    <row r="27" spans="1:19" ht="12.75">
      <c r="A27" s="132" t="s">
        <v>133</v>
      </c>
      <c r="B27" s="45">
        <f>(1500*B5)+(8000*B5)+(500*B5)+(9500*B5*2)+(1000*B7)</f>
        <v>646560000</v>
      </c>
      <c r="C27" s="45">
        <f>(1500*C5)+(8000*C5)+(500*C5)+(9500*C5*2)+(1000*C7)</f>
        <v>663000000</v>
      </c>
      <c r="D27" s="45">
        <f>(1500*D5)+(8000*D5)+(500*D5)+(9500*D5*2)+(1000*D7)</f>
        <v>730700000</v>
      </c>
      <c r="E27" s="45">
        <f>(1500*E5)+(8000*E5)+(500*E5)+(9500*E5*2)+(1000*E7)</f>
        <v>768100000</v>
      </c>
      <c r="F27" s="282">
        <f>(1500*F5)+(8000*F5)+(500*F5)+(9500*F5*2)+(1000*F7)</f>
        <v>807500000</v>
      </c>
      <c r="G27" s="283"/>
      <c r="H27" s="45">
        <f aca="true" t="shared" si="1" ref="H27:O27">(1500*H5)+(8000*H5)+(500*H5)+(9500*H5*2)+(1000*H7)</f>
        <v>835950000</v>
      </c>
      <c r="I27" s="45">
        <f t="shared" si="1"/>
        <v>884830000</v>
      </c>
      <c r="J27" s="45">
        <f t="shared" si="1"/>
        <v>938330000</v>
      </c>
      <c r="K27" s="45">
        <f t="shared" si="1"/>
        <v>978020000</v>
      </c>
      <c r="L27" s="63">
        <f t="shared" si="1"/>
        <v>1076400000</v>
      </c>
      <c r="M27" s="126">
        <f t="shared" si="1"/>
        <v>1103540000</v>
      </c>
      <c r="N27" s="127">
        <f t="shared" si="1"/>
        <v>1160150000</v>
      </c>
      <c r="O27" s="126">
        <f t="shared" si="1"/>
        <v>1260150000</v>
      </c>
      <c r="P27" s="26"/>
      <c r="Q27" s="26"/>
      <c r="R27" s="26"/>
      <c r="S27" s="26"/>
    </row>
    <row r="28" spans="1:19" ht="12.75">
      <c r="A28" s="94" t="s">
        <v>216</v>
      </c>
      <c r="B28" s="26"/>
      <c r="C28" s="26"/>
      <c r="D28" s="26"/>
      <c r="E28" s="26"/>
      <c r="F28" s="26"/>
      <c r="G28" s="26"/>
      <c r="H28" s="26"/>
      <c r="I28" s="26"/>
      <c r="J28" s="26"/>
      <c r="K28" s="26"/>
      <c r="L28" s="48"/>
      <c r="M28" s="48"/>
      <c r="N28" s="48"/>
      <c r="O28" s="48"/>
      <c r="P28" s="26"/>
      <c r="Q28" s="26"/>
      <c r="R28" s="26"/>
      <c r="S28" s="26"/>
    </row>
    <row r="29" spans="2:19" ht="12.75">
      <c r="B29" s="26"/>
      <c r="C29" s="26"/>
      <c r="D29" s="26"/>
      <c r="E29" s="26"/>
      <c r="F29" s="26"/>
      <c r="G29" s="26"/>
      <c r="H29" s="26"/>
      <c r="I29" s="26"/>
      <c r="J29" s="26"/>
      <c r="K29" s="26"/>
      <c r="L29" s="48"/>
      <c r="M29" s="48"/>
      <c r="N29" s="48"/>
      <c r="O29" s="48"/>
      <c r="P29" s="26"/>
      <c r="Q29" s="26"/>
      <c r="R29" s="26"/>
      <c r="S29" s="26"/>
    </row>
    <row r="30" spans="2:19" ht="12.75">
      <c r="B30" s="26"/>
      <c r="C30" s="26"/>
      <c r="D30" s="26"/>
      <c r="E30" s="26"/>
      <c r="F30" s="26"/>
      <c r="G30" s="26"/>
      <c r="H30" s="26"/>
      <c r="I30" s="26"/>
      <c r="J30" s="26"/>
      <c r="K30" s="26"/>
      <c r="L30" s="48"/>
      <c r="M30" s="48"/>
      <c r="N30" s="48"/>
      <c r="O30" s="48"/>
      <c r="P30" s="26"/>
      <c r="Q30" s="26"/>
      <c r="R30" s="26"/>
      <c r="S30" s="26"/>
    </row>
    <row r="31" spans="2:19" ht="12.75">
      <c r="B31" s="26"/>
      <c r="C31" s="26"/>
      <c r="D31" s="26"/>
      <c r="E31" s="26"/>
      <c r="F31" s="26"/>
      <c r="G31" s="26"/>
      <c r="H31" s="26"/>
      <c r="I31" s="26"/>
      <c r="J31" s="26"/>
      <c r="K31" s="26"/>
      <c r="L31" s="26"/>
      <c r="M31" s="26"/>
      <c r="N31" s="26"/>
      <c r="O31" s="26"/>
      <c r="P31" s="26"/>
      <c r="Q31" s="26"/>
      <c r="R31" s="26"/>
      <c r="S31" s="26"/>
    </row>
    <row r="32" spans="2:19" ht="12.75">
      <c r="B32" s="26"/>
      <c r="C32" s="26"/>
      <c r="D32" s="26"/>
      <c r="E32" s="26"/>
      <c r="F32" s="26"/>
      <c r="G32" s="26"/>
      <c r="H32" s="26"/>
      <c r="I32" s="26"/>
      <c r="J32" s="26"/>
      <c r="K32" s="26"/>
      <c r="L32" s="26"/>
      <c r="M32" s="26"/>
      <c r="N32" s="26"/>
      <c r="O32" s="26"/>
      <c r="P32" s="26"/>
      <c r="Q32" s="26"/>
      <c r="R32" s="26"/>
      <c r="S32" s="26"/>
    </row>
    <row r="33" spans="2:19" ht="12.75">
      <c r="B33" s="26"/>
      <c r="C33" s="26"/>
      <c r="D33" s="26"/>
      <c r="E33" s="26"/>
      <c r="F33" s="26"/>
      <c r="G33" s="26"/>
      <c r="H33" s="26"/>
      <c r="I33" s="26"/>
      <c r="J33" s="26"/>
      <c r="K33" s="26"/>
      <c r="L33" s="26"/>
      <c r="M33" s="26"/>
      <c r="N33" s="26"/>
      <c r="O33" s="26"/>
      <c r="P33" s="26"/>
      <c r="Q33" s="26"/>
      <c r="R33" s="26"/>
      <c r="S33" s="26"/>
    </row>
    <row r="34" spans="2:19" ht="12.75">
      <c r="B34" s="26"/>
      <c r="C34" s="26"/>
      <c r="D34" s="26"/>
      <c r="E34" s="26"/>
      <c r="F34" s="26"/>
      <c r="G34" s="26"/>
      <c r="H34" s="26"/>
      <c r="I34" s="26"/>
      <c r="J34" s="26"/>
      <c r="K34" s="26"/>
      <c r="L34" s="26"/>
      <c r="M34" s="26"/>
      <c r="N34" s="26"/>
      <c r="O34" s="26"/>
      <c r="P34" s="26"/>
      <c r="Q34" s="26"/>
      <c r="R34" s="26"/>
      <c r="S34" s="26"/>
    </row>
    <row r="35" spans="2:19" ht="12.75">
      <c r="B35" s="26"/>
      <c r="C35" s="26"/>
      <c r="D35" s="26"/>
      <c r="E35" s="26"/>
      <c r="F35" s="26"/>
      <c r="G35" s="26"/>
      <c r="H35" s="26"/>
      <c r="I35" s="26"/>
      <c r="J35" s="26"/>
      <c r="K35" s="26"/>
      <c r="L35" s="26"/>
      <c r="M35" s="26"/>
      <c r="N35" s="26"/>
      <c r="O35" s="26"/>
      <c r="P35" s="26"/>
      <c r="Q35" s="26"/>
      <c r="R35" s="26"/>
      <c r="S35" s="26"/>
    </row>
    <row r="36" spans="2:19" ht="12.75">
      <c r="B36" s="26"/>
      <c r="C36" s="26"/>
      <c r="D36" s="26"/>
      <c r="E36" s="26"/>
      <c r="F36" s="26"/>
      <c r="G36" s="26"/>
      <c r="H36" s="26"/>
      <c r="I36" s="26"/>
      <c r="J36" s="26"/>
      <c r="K36" s="26"/>
      <c r="L36" s="26"/>
      <c r="M36" s="26"/>
      <c r="N36" s="26"/>
      <c r="O36" s="26"/>
      <c r="P36" s="26"/>
      <c r="Q36" s="26"/>
      <c r="R36" s="26"/>
      <c r="S36" s="26"/>
    </row>
    <row r="37" spans="2:19" ht="12.75">
      <c r="B37" s="26"/>
      <c r="C37" s="26"/>
      <c r="D37" s="26"/>
      <c r="E37" s="26"/>
      <c r="F37" s="26"/>
      <c r="G37" s="26"/>
      <c r="H37" s="26"/>
      <c r="I37" s="26"/>
      <c r="J37" s="26"/>
      <c r="K37" s="26"/>
      <c r="L37" s="26"/>
      <c r="M37" s="26"/>
      <c r="N37" s="26"/>
      <c r="O37" s="26"/>
      <c r="P37" s="26"/>
      <c r="Q37" s="26"/>
      <c r="R37" s="26"/>
      <c r="S37" s="26"/>
    </row>
    <row r="38" spans="2:19" ht="12.75">
      <c r="B38" s="26"/>
      <c r="C38" s="26"/>
      <c r="D38" s="26"/>
      <c r="E38" s="26"/>
      <c r="F38" s="26"/>
      <c r="G38" s="26"/>
      <c r="H38" s="26"/>
      <c r="I38" s="26"/>
      <c r="J38" s="26"/>
      <c r="K38" s="26"/>
      <c r="L38" s="26"/>
      <c r="M38" s="26"/>
      <c r="N38" s="26"/>
      <c r="O38" s="26"/>
      <c r="P38" s="26"/>
      <c r="Q38" s="26"/>
      <c r="R38" s="26"/>
      <c r="S38" s="26"/>
    </row>
    <row r="39" spans="2:19" ht="12.75">
      <c r="B39" s="26"/>
      <c r="C39" s="26"/>
      <c r="D39" s="26"/>
      <c r="E39" s="26"/>
      <c r="F39" s="26"/>
      <c r="G39" s="26"/>
      <c r="H39" s="26"/>
      <c r="I39" s="26"/>
      <c r="J39" s="26"/>
      <c r="K39" s="26"/>
      <c r="L39" s="26"/>
      <c r="M39" s="26"/>
      <c r="N39" s="26"/>
      <c r="O39" s="26"/>
      <c r="P39" s="26"/>
      <c r="Q39" s="26"/>
      <c r="R39" s="26"/>
      <c r="S39" s="26"/>
    </row>
    <row r="40" spans="2:19" ht="12.75">
      <c r="B40" s="26"/>
      <c r="C40" s="26"/>
      <c r="D40" s="26"/>
      <c r="E40" s="26"/>
      <c r="F40" s="26"/>
      <c r="G40" s="26"/>
      <c r="H40" s="26"/>
      <c r="I40" s="26"/>
      <c r="J40" s="26"/>
      <c r="K40" s="26"/>
      <c r="L40" s="26"/>
      <c r="M40" s="26"/>
      <c r="N40" s="26"/>
      <c r="O40" s="26"/>
      <c r="P40" s="26"/>
      <c r="Q40" s="26"/>
      <c r="R40" s="26"/>
      <c r="S40" s="26"/>
    </row>
    <row r="41" spans="2:19" ht="12.75">
      <c r="B41" s="26"/>
      <c r="C41" s="26"/>
      <c r="D41" s="26"/>
      <c r="E41" s="26"/>
      <c r="F41" s="26"/>
      <c r="G41" s="26"/>
      <c r="H41" s="26"/>
      <c r="I41" s="26"/>
      <c r="J41" s="26"/>
      <c r="K41" s="26"/>
      <c r="L41" s="26"/>
      <c r="M41" s="26"/>
      <c r="N41" s="26"/>
      <c r="O41" s="26"/>
      <c r="P41" s="26"/>
      <c r="Q41" s="26"/>
      <c r="R41" s="26"/>
      <c r="S41" s="26"/>
    </row>
    <row r="42" spans="2:19" ht="12.75">
      <c r="B42" s="26"/>
      <c r="C42" s="26"/>
      <c r="D42" s="26"/>
      <c r="E42" s="26"/>
      <c r="F42" s="26"/>
      <c r="G42" s="26"/>
      <c r="H42" s="26"/>
      <c r="I42" s="26"/>
      <c r="J42" s="26"/>
      <c r="K42" s="26"/>
      <c r="L42" s="26"/>
      <c r="M42" s="26"/>
      <c r="N42" s="26"/>
      <c r="O42" s="26"/>
      <c r="P42" s="26"/>
      <c r="Q42" s="26"/>
      <c r="R42" s="26"/>
      <c r="S42" s="26"/>
    </row>
    <row r="43" spans="2:19" ht="12.75">
      <c r="B43" s="26"/>
      <c r="C43" s="26"/>
      <c r="D43" s="26"/>
      <c r="E43" s="26"/>
      <c r="F43" s="26"/>
      <c r="G43" s="26"/>
      <c r="H43" s="26"/>
      <c r="I43" s="26"/>
      <c r="J43" s="26"/>
      <c r="K43" s="26"/>
      <c r="L43" s="26"/>
      <c r="M43" s="26"/>
      <c r="N43" s="26"/>
      <c r="O43" s="26"/>
      <c r="P43" s="26"/>
      <c r="Q43" s="26"/>
      <c r="R43" s="26"/>
      <c r="S43" s="26"/>
    </row>
    <row r="44" spans="2:19" ht="12.75">
      <c r="B44" s="26"/>
      <c r="C44" s="26"/>
      <c r="D44" s="26"/>
      <c r="E44" s="26"/>
      <c r="F44" s="26"/>
      <c r="G44" s="26"/>
      <c r="H44" s="26"/>
      <c r="I44" s="26"/>
      <c r="J44" s="26"/>
      <c r="K44" s="26"/>
      <c r="L44" s="26"/>
      <c r="M44" s="26"/>
      <c r="N44" s="26"/>
      <c r="O44" s="26"/>
      <c r="P44" s="26"/>
      <c r="Q44" s="26"/>
      <c r="R44" s="26"/>
      <c r="S44" s="26"/>
    </row>
    <row r="45" ht="12.75">
      <c r="A45" s="42"/>
    </row>
  </sheetData>
  <sheetProtection/>
  <mergeCells count="37">
    <mergeCell ref="L22:O22"/>
    <mergeCell ref="L23:O23"/>
    <mergeCell ref="L26:M26"/>
    <mergeCell ref="L25:M25"/>
    <mergeCell ref="N26:O26"/>
    <mergeCell ref="N25:O25"/>
    <mergeCell ref="L13:O13"/>
    <mergeCell ref="L14:O14"/>
    <mergeCell ref="L15:O15"/>
    <mergeCell ref="L16:O16"/>
    <mergeCell ref="L17:O17"/>
    <mergeCell ref="L19:O19"/>
    <mergeCell ref="F27:G27"/>
    <mergeCell ref="G25:K25"/>
    <mergeCell ref="B25:E25"/>
    <mergeCell ref="B26:E26"/>
    <mergeCell ref="G26:K26"/>
    <mergeCell ref="L3:O3"/>
    <mergeCell ref="L8:O8"/>
    <mergeCell ref="L9:O9"/>
    <mergeCell ref="L12:O12"/>
    <mergeCell ref="L24:O24"/>
    <mergeCell ref="B8:K8"/>
    <mergeCell ref="B9:K9"/>
    <mergeCell ref="B3:K3"/>
    <mergeCell ref="B13:K13"/>
    <mergeCell ref="F10:G10"/>
    <mergeCell ref="F11:G11"/>
    <mergeCell ref="B12:K12"/>
    <mergeCell ref="B19:K19"/>
    <mergeCell ref="B22:K22"/>
    <mergeCell ref="B23:K23"/>
    <mergeCell ref="B24:K24"/>
    <mergeCell ref="B14:K14"/>
    <mergeCell ref="B15:K15"/>
    <mergeCell ref="B16:K16"/>
    <mergeCell ref="B17:K17"/>
  </mergeCells>
  <printOptions horizontalCentered="1" verticalCentered="1"/>
  <pageMargins left="0.7874015748031497" right="0.3937007874015748" top="0.4724409448818898" bottom="0.4330708661417323" header="0.5118110236220472" footer="0.2755905511811024"/>
  <pageSetup fitToHeight="1" fitToWidth="1" horizontalDpi="300" verticalDpi="3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Q51"/>
  <sheetViews>
    <sheetView zoomScalePageLayoutView="0" workbookViewId="0" topLeftCell="A1">
      <selection activeCell="A38" sqref="A38"/>
    </sheetView>
  </sheetViews>
  <sheetFormatPr defaultColWidth="9.140625" defaultRowHeight="12.75"/>
  <cols>
    <col min="1" max="1" width="34.421875" style="25" customWidth="1"/>
    <col min="2" max="4" width="14.140625" style="1" customWidth="1"/>
    <col min="5" max="6" width="12.57421875" style="1" customWidth="1"/>
    <col min="7" max="8" width="12.421875" style="1" customWidth="1"/>
    <col min="9" max="9" width="10.140625" style="1" customWidth="1"/>
    <col min="10" max="11" width="10.00390625" style="1" customWidth="1"/>
    <col min="12" max="15" width="10.7109375" style="1" customWidth="1"/>
    <col min="16" max="16" width="9.140625" style="1" customWidth="1"/>
    <col min="17" max="17" width="12.57421875" style="1" customWidth="1"/>
    <col min="18" max="16384" width="9.140625" style="1" customWidth="1"/>
  </cols>
  <sheetData>
    <row r="1" ht="19.5">
      <c r="A1" s="60" t="s">
        <v>303</v>
      </c>
    </row>
    <row r="3" spans="1:17" s="47" customFormat="1" ht="15.75">
      <c r="A3" s="177"/>
      <c r="B3" s="277">
        <v>2003</v>
      </c>
      <c r="C3" s="277"/>
      <c r="D3" s="277"/>
      <c r="E3" s="276">
        <v>2004</v>
      </c>
      <c r="F3" s="277"/>
      <c r="G3" s="276">
        <v>2005</v>
      </c>
      <c r="H3" s="277"/>
      <c r="I3" s="276">
        <v>2006</v>
      </c>
      <c r="J3" s="277"/>
      <c r="K3" s="277"/>
      <c r="L3" s="276">
        <v>2007</v>
      </c>
      <c r="M3" s="278"/>
      <c r="N3" s="276">
        <v>2008</v>
      </c>
      <c r="O3" s="278"/>
      <c r="P3" s="276">
        <v>2009</v>
      </c>
      <c r="Q3" s="278"/>
    </row>
    <row r="4" spans="1:17" s="53" customFormat="1" ht="15" customHeight="1">
      <c r="A4" s="80"/>
      <c r="B4" s="128" t="s">
        <v>146</v>
      </c>
      <c r="C4" s="115" t="s">
        <v>153</v>
      </c>
      <c r="D4" s="163" t="s">
        <v>148</v>
      </c>
      <c r="E4" s="163" t="s">
        <v>146</v>
      </c>
      <c r="F4" s="163" t="s">
        <v>148</v>
      </c>
      <c r="G4" s="163" t="s">
        <v>146</v>
      </c>
      <c r="H4" s="163" t="s">
        <v>148</v>
      </c>
      <c r="I4" s="163" t="s">
        <v>146</v>
      </c>
      <c r="J4" s="164" t="s">
        <v>253</v>
      </c>
      <c r="K4" s="164" t="s">
        <v>254</v>
      </c>
      <c r="L4" s="163" t="s">
        <v>146</v>
      </c>
      <c r="M4" s="165" t="s">
        <v>148</v>
      </c>
      <c r="N4" s="163" t="s">
        <v>146</v>
      </c>
      <c r="O4" s="165" t="s">
        <v>148</v>
      </c>
      <c r="P4" s="163" t="s">
        <v>146</v>
      </c>
      <c r="Q4" s="165" t="s">
        <v>148</v>
      </c>
    </row>
    <row r="5" spans="1:17" s="53" customFormat="1" ht="15" customHeight="1">
      <c r="A5" s="91" t="s">
        <v>0</v>
      </c>
      <c r="B5" s="6">
        <v>34300</v>
      </c>
      <c r="C5" s="27">
        <v>34300</v>
      </c>
      <c r="D5" s="4">
        <v>34300</v>
      </c>
      <c r="E5" s="4">
        <v>36420</v>
      </c>
      <c r="F5" s="4">
        <v>38610</v>
      </c>
      <c r="G5" s="58">
        <v>0.0401</v>
      </c>
      <c r="H5" s="58">
        <v>0.0416</v>
      </c>
      <c r="I5" s="61">
        <v>0.04265</v>
      </c>
      <c r="J5" s="61">
        <v>0.04373</v>
      </c>
      <c r="K5" s="62">
        <v>0.044745</v>
      </c>
      <c r="L5" s="142">
        <v>0.046985</v>
      </c>
      <c r="M5" s="186">
        <v>0.04835</v>
      </c>
      <c r="N5" s="62">
        <v>0.049486</v>
      </c>
      <c r="O5" s="192">
        <v>0.051448</v>
      </c>
      <c r="P5" s="62">
        <v>0.053505</v>
      </c>
      <c r="Q5" s="192">
        <v>0.05592</v>
      </c>
    </row>
    <row r="6" spans="1:17" s="53" customFormat="1" ht="15" customHeight="1">
      <c r="A6" s="91" t="s">
        <v>1</v>
      </c>
      <c r="B6" s="6">
        <v>10885</v>
      </c>
      <c r="C6" s="27">
        <v>10885</v>
      </c>
      <c r="D6" s="4">
        <v>10885</v>
      </c>
      <c r="E6" s="4">
        <v>11550</v>
      </c>
      <c r="F6" s="4">
        <v>12240</v>
      </c>
      <c r="G6" s="58">
        <v>0.0126</v>
      </c>
      <c r="H6" s="58">
        <v>0.0132</v>
      </c>
      <c r="I6" s="61">
        <v>0.01353</v>
      </c>
      <c r="J6" s="61">
        <v>0.01387</v>
      </c>
      <c r="K6" s="62">
        <v>0.014192</v>
      </c>
      <c r="L6" s="142">
        <v>0.0149</v>
      </c>
      <c r="M6" s="186">
        <v>0.01533</v>
      </c>
      <c r="N6" s="62">
        <v>0.01569</v>
      </c>
      <c r="O6" s="192">
        <v>0.016313</v>
      </c>
      <c r="P6" s="62">
        <v>0.016965</v>
      </c>
      <c r="Q6" s="192">
        <v>0.01773</v>
      </c>
    </row>
    <row r="7" spans="1:17" s="53" customFormat="1" ht="15" customHeight="1">
      <c r="A7" s="91" t="s">
        <v>42</v>
      </c>
      <c r="B7" s="6">
        <v>329250</v>
      </c>
      <c r="C7" s="27">
        <v>329250</v>
      </c>
      <c r="D7" s="4">
        <f>C7+66000</f>
        <v>395250</v>
      </c>
      <c r="E7" s="4">
        <v>429250</v>
      </c>
      <c r="F7" s="4">
        <v>455050</v>
      </c>
      <c r="G7" s="143">
        <v>0.486</v>
      </c>
      <c r="H7" s="61">
        <v>0.52075</v>
      </c>
      <c r="I7" s="61">
        <v>0.53377</v>
      </c>
      <c r="J7" s="61">
        <v>0.54711</v>
      </c>
      <c r="K7" s="61">
        <v>0.55983</v>
      </c>
      <c r="L7" s="142">
        <v>0.59812</v>
      </c>
      <c r="M7" s="186">
        <v>0.62804</v>
      </c>
      <c r="N7" s="61">
        <v>0.65283</v>
      </c>
      <c r="O7" s="186">
        <v>0.6812</v>
      </c>
      <c r="P7" s="61">
        <v>0.7084</v>
      </c>
      <c r="Q7" s="186">
        <v>0.74348</v>
      </c>
    </row>
    <row r="8" spans="1:17" s="53" customFormat="1" ht="15" customHeight="1">
      <c r="A8" s="91" t="s">
        <v>255</v>
      </c>
      <c r="B8" s="6"/>
      <c r="C8" s="27"/>
      <c r="D8" s="4"/>
      <c r="E8" s="4"/>
      <c r="F8" s="4"/>
      <c r="G8" s="58"/>
      <c r="H8" s="58"/>
      <c r="I8" s="58"/>
      <c r="J8" s="58"/>
      <c r="K8" s="58"/>
      <c r="L8" s="142"/>
      <c r="M8" s="187"/>
      <c r="N8" s="142"/>
      <c r="O8" s="187"/>
      <c r="P8" s="142"/>
      <c r="Q8" s="187"/>
    </row>
    <row r="9" spans="1:17" s="53" customFormat="1" ht="15" customHeight="1">
      <c r="A9" s="178" t="s">
        <v>44</v>
      </c>
      <c r="B9" s="271">
        <v>1000</v>
      </c>
      <c r="C9" s="271"/>
      <c r="D9" s="271"/>
      <c r="E9" s="332">
        <v>1000</v>
      </c>
      <c r="F9" s="271"/>
      <c r="G9" s="332">
        <v>1000</v>
      </c>
      <c r="H9" s="271"/>
      <c r="I9" s="332">
        <v>1000</v>
      </c>
      <c r="J9" s="271"/>
      <c r="K9" s="271"/>
      <c r="L9" s="332">
        <v>1000</v>
      </c>
      <c r="M9" s="333"/>
      <c r="N9" s="332">
        <v>1000</v>
      </c>
      <c r="O9" s="333"/>
      <c r="P9" s="332">
        <v>1000</v>
      </c>
      <c r="Q9" s="333"/>
    </row>
    <row r="10" spans="1:17" s="53" customFormat="1" ht="15" customHeight="1">
      <c r="A10" s="93" t="s">
        <v>168</v>
      </c>
      <c r="B10" s="315" t="s">
        <v>94</v>
      </c>
      <c r="C10" s="315"/>
      <c r="D10" s="315"/>
      <c r="E10" s="328" t="s">
        <v>94</v>
      </c>
      <c r="F10" s="315"/>
      <c r="G10" s="328" t="s">
        <v>94</v>
      </c>
      <c r="H10" s="315"/>
      <c r="I10" s="328" t="s">
        <v>94</v>
      </c>
      <c r="J10" s="315"/>
      <c r="K10" s="315"/>
      <c r="L10" s="328" t="s">
        <v>94</v>
      </c>
      <c r="M10" s="316"/>
      <c r="N10" s="328" t="s">
        <v>94</v>
      </c>
      <c r="O10" s="316"/>
      <c r="P10" s="328" t="s">
        <v>94</v>
      </c>
      <c r="Q10" s="316"/>
    </row>
    <row r="11" spans="1:17" s="53" customFormat="1" ht="15" customHeight="1">
      <c r="A11" s="91" t="s">
        <v>256</v>
      </c>
      <c r="B11" s="129">
        <f>TRUNC((100*B5)/50000)*50000</f>
        <v>3400000</v>
      </c>
      <c r="C11" s="49">
        <f>TRUNC((100*C5)/50000)*50000</f>
        <v>3400000</v>
      </c>
      <c r="D11" s="49">
        <f>TRUNC((250*D5)/50000)*50000</f>
        <v>8550000</v>
      </c>
      <c r="E11" s="144">
        <f>TRUNC((250*E5)/50000)*50000</f>
        <v>9100000</v>
      </c>
      <c r="F11" s="144">
        <f>TRUNC((250*F5)/50000)*50000</f>
        <v>9650000</v>
      </c>
      <c r="G11" s="145">
        <f aca="true" t="shared" si="0" ref="G11:Q11">ROUND((250*G5)/10,3)*10</f>
        <v>10.03</v>
      </c>
      <c r="H11" s="145">
        <f t="shared" si="0"/>
        <v>10.4</v>
      </c>
      <c r="I11" s="145">
        <f t="shared" si="0"/>
        <v>10.66</v>
      </c>
      <c r="J11" s="145">
        <f t="shared" si="0"/>
        <v>10.93</v>
      </c>
      <c r="K11" s="145">
        <f t="shared" si="0"/>
        <v>11.19</v>
      </c>
      <c r="L11" s="145">
        <f t="shared" si="0"/>
        <v>11.75</v>
      </c>
      <c r="M11" s="167">
        <f t="shared" si="0"/>
        <v>12.09</v>
      </c>
      <c r="N11" s="145">
        <f t="shared" si="0"/>
        <v>12.370000000000001</v>
      </c>
      <c r="O11" s="167">
        <f t="shared" si="0"/>
        <v>12.86</v>
      </c>
      <c r="P11" s="145">
        <f t="shared" si="0"/>
        <v>13.38</v>
      </c>
      <c r="Q11" s="167">
        <f t="shared" si="0"/>
        <v>13.979999999999999</v>
      </c>
    </row>
    <row r="12" spans="1:17" s="53" customFormat="1" ht="15" customHeight="1">
      <c r="A12" s="92" t="s">
        <v>7</v>
      </c>
      <c r="B12" s="63">
        <f>TRUNC((1000*B5)/50000)*50000</f>
        <v>34300000</v>
      </c>
      <c r="C12" s="45">
        <f>TRUNC((1000*C5)/50000)*50000</f>
        <v>34300000</v>
      </c>
      <c r="D12" s="45">
        <f>TRUNC((1250*D5)/50000)*50000</f>
        <v>42850000</v>
      </c>
      <c r="E12" s="44">
        <f>TRUNC((1250*E5)/50000)*50000</f>
        <v>45500000</v>
      </c>
      <c r="F12" s="44">
        <f>TRUNC((1250*F5)/10000)*10000</f>
        <v>48260000</v>
      </c>
      <c r="G12" s="59">
        <f>ROUND((1250*G5)/10,3)*10</f>
        <v>50.129999999999995</v>
      </c>
      <c r="H12" s="59">
        <f>ROUND((1250*H5)/10,3)*10</f>
        <v>52</v>
      </c>
      <c r="I12" s="59">
        <f aca="true" t="shared" si="1" ref="I12:Q12">ROUND((1500*I5)/10,3)*10</f>
        <v>63.98</v>
      </c>
      <c r="J12" s="59">
        <f t="shared" si="1"/>
        <v>65.6</v>
      </c>
      <c r="K12" s="59">
        <f t="shared" si="1"/>
        <v>67.12</v>
      </c>
      <c r="L12" s="59">
        <f t="shared" si="1"/>
        <v>70.48</v>
      </c>
      <c r="M12" s="168">
        <f t="shared" si="1"/>
        <v>72.53</v>
      </c>
      <c r="N12" s="59">
        <f t="shared" si="1"/>
        <v>74.23</v>
      </c>
      <c r="O12" s="168">
        <f t="shared" si="1"/>
        <v>77.17</v>
      </c>
      <c r="P12" s="59">
        <f t="shared" si="1"/>
        <v>80.25999999999999</v>
      </c>
      <c r="Q12" s="168">
        <f t="shared" si="1"/>
        <v>83.88</v>
      </c>
    </row>
    <row r="13" spans="1:17" s="53" customFormat="1" ht="15" customHeight="1">
      <c r="A13" s="93" t="s">
        <v>53</v>
      </c>
      <c r="B13" s="317" t="s">
        <v>151</v>
      </c>
      <c r="C13" s="317"/>
      <c r="D13" s="317"/>
      <c r="E13" s="329" t="s">
        <v>151</v>
      </c>
      <c r="F13" s="317"/>
      <c r="G13" s="329" t="s">
        <v>151</v>
      </c>
      <c r="H13" s="317"/>
      <c r="I13" s="329" t="s">
        <v>151</v>
      </c>
      <c r="J13" s="317"/>
      <c r="K13" s="317"/>
      <c r="L13" s="329" t="s">
        <v>151</v>
      </c>
      <c r="M13" s="318"/>
      <c r="N13" s="329" t="s">
        <v>151</v>
      </c>
      <c r="O13" s="318"/>
      <c r="P13" s="329" t="s">
        <v>151</v>
      </c>
      <c r="Q13" s="318"/>
    </row>
    <row r="14" spans="1:17" s="55" customFormat="1" ht="15" customHeight="1">
      <c r="A14" s="179" t="s">
        <v>68</v>
      </c>
      <c r="B14" s="30">
        <v>15</v>
      </c>
      <c r="C14" s="334" t="s">
        <v>161</v>
      </c>
      <c r="D14" s="334"/>
      <c r="E14" s="287">
        <v>16</v>
      </c>
      <c r="F14" s="288"/>
      <c r="G14" s="287">
        <v>16</v>
      </c>
      <c r="H14" s="275"/>
      <c r="I14" s="287">
        <v>16</v>
      </c>
      <c r="J14" s="275"/>
      <c r="K14" s="275"/>
      <c r="L14" s="287">
        <v>16</v>
      </c>
      <c r="M14" s="288"/>
      <c r="N14" s="287">
        <v>16</v>
      </c>
      <c r="O14" s="288"/>
      <c r="P14" s="287">
        <v>16</v>
      </c>
      <c r="Q14" s="288"/>
    </row>
    <row r="15" spans="1:17" s="55" customFormat="1" ht="15" customHeight="1">
      <c r="A15" s="179" t="s">
        <v>69</v>
      </c>
      <c r="B15" s="275">
        <v>20</v>
      </c>
      <c r="C15" s="275"/>
      <c r="D15" s="275"/>
      <c r="E15" s="287">
        <v>20</v>
      </c>
      <c r="F15" s="275"/>
      <c r="G15" s="287">
        <v>20</v>
      </c>
      <c r="H15" s="275"/>
      <c r="I15" s="287">
        <v>20</v>
      </c>
      <c r="J15" s="275"/>
      <c r="K15" s="275"/>
      <c r="L15" s="287">
        <v>20</v>
      </c>
      <c r="M15" s="288"/>
      <c r="N15" s="287">
        <v>20</v>
      </c>
      <c r="O15" s="288"/>
      <c r="P15" s="287">
        <v>20</v>
      </c>
      <c r="Q15" s="288"/>
    </row>
    <row r="16" spans="1:17" s="55" customFormat="1" ht="15" customHeight="1">
      <c r="A16" s="179" t="s">
        <v>15</v>
      </c>
      <c r="B16" s="275">
        <v>10</v>
      </c>
      <c r="C16" s="275"/>
      <c r="D16" s="275"/>
      <c r="E16" s="287">
        <v>10</v>
      </c>
      <c r="F16" s="275">
        <v>10</v>
      </c>
      <c r="G16" s="287">
        <v>10</v>
      </c>
      <c r="H16" s="275">
        <v>10</v>
      </c>
      <c r="I16" s="287">
        <v>10</v>
      </c>
      <c r="J16" s="275">
        <v>10</v>
      </c>
      <c r="K16" s="275"/>
      <c r="L16" s="287">
        <v>10</v>
      </c>
      <c r="M16" s="288">
        <v>10</v>
      </c>
      <c r="N16" s="287">
        <v>10</v>
      </c>
      <c r="O16" s="288">
        <v>10</v>
      </c>
      <c r="P16" s="287">
        <v>10</v>
      </c>
      <c r="Q16" s="288">
        <v>10</v>
      </c>
    </row>
    <row r="17" spans="1:17" s="55" customFormat="1" ht="15" customHeight="1">
      <c r="A17" s="179" t="s">
        <v>70</v>
      </c>
      <c r="B17" s="275">
        <v>14</v>
      </c>
      <c r="C17" s="275"/>
      <c r="D17" s="275"/>
      <c r="E17" s="287">
        <v>14</v>
      </c>
      <c r="F17" s="275">
        <v>14</v>
      </c>
      <c r="G17" s="287">
        <v>14</v>
      </c>
      <c r="H17" s="275">
        <v>14</v>
      </c>
      <c r="I17" s="287">
        <v>14</v>
      </c>
      <c r="J17" s="275">
        <v>14</v>
      </c>
      <c r="K17" s="275"/>
      <c r="L17" s="287">
        <v>14</v>
      </c>
      <c r="M17" s="288">
        <v>14</v>
      </c>
      <c r="N17" s="287">
        <v>14</v>
      </c>
      <c r="O17" s="288">
        <v>14</v>
      </c>
      <c r="P17" s="287">
        <v>14</v>
      </c>
      <c r="Q17" s="288">
        <v>14</v>
      </c>
    </row>
    <row r="18" spans="1:17" s="55" customFormat="1" ht="15" customHeight="1">
      <c r="A18" s="179" t="s">
        <v>71</v>
      </c>
      <c r="B18" s="335" t="s">
        <v>21</v>
      </c>
      <c r="C18" s="335"/>
      <c r="D18" s="335"/>
      <c r="E18" s="330" t="s">
        <v>21</v>
      </c>
      <c r="F18" s="335"/>
      <c r="G18" s="330" t="s">
        <v>21</v>
      </c>
      <c r="H18" s="335"/>
      <c r="I18" s="330" t="s">
        <v>21</v>
      </c>
      <c r="J18" s="335"/>
      <c r="K18" s="335"/>
      <c r="L18" s="330" t="s">
        <v>21</v>
      </c>
      <c r="M18" s="331"/>
      <c r="N18" s="330" t="s">
        <v>21</v>
      </c>
      <c r="O18" s="331"/>
      <c r="P18" s="330" t="s">
        <v>21</v>
      </c>
      <c r="Q18" s="331"/>
    </row>
    <row r="19" spans="1:17" s="53" customFormat="1" ht="15" customHeight="1">
      <c r="A19" s="178" t="s">
        <v>24</v>
      </c>
      <c r="B19" s="166"/>
      <c r="C19" s="166"/>
      <c r="D19" s="166"/>
      <c r="E19" s="144"/>
      <c r="F19" s="166"/>
      <c r="G19" s="144"/>
      <c r="H19" s="166"/>
      <c r="I19" s="144"/>
      <c r="J19" s="166"/>
      <c r="K19" s="166"/>
      <c r="L19" s="144"/>
      <c r="M19" s="129"/>
      <c r="N19" s="144"/>
      <c r="O19" s="129"/>
      <c r="P19" s="144"/>
      <c r="Q19" s="129"/>
    </row>
    <row r="20" spans="1:17" s="53" customFormat="1" ht="15" customHeight="1">
      <c r="A20" s="91" t="s">
        <v>25</v>
      </c>
      <c r="B20" s="6"/>
      <c r="C20" s="6"/>
      <c r="D20" s="6"/>
      <c r="E20" s="4"/>
      <c r="F20" s="6"/>
      <c r="G20" s="4"/>
      <c r="H20" s="6"/>
      <c r="I20" s="4"/>
      <c r="J20" s="6"/>
      <c r="K20" s="6"/>
      <c r="L20" s="4"/>
      <c r="M20" s="22"/>
      <c r="N20" s="4"/>
      <c r="O20" s="22"/>
      <c r="P20" s="4"/>
      <c r="Q20" s="22"/>
    </row>
    <row r="21" spans="1:17" s="55" customFormat="1" ht="15" customHeight="1">
      <c r="A21" s="179" t="s">
        <v>72</v>
      </c>
      <c r="B21" s="272">
        <v>45000000</v>
      </c>
      <c r="C21" s="272"/>
      <c r="D21" s="272"/>
      <c r="E21" s="56"/>
      <c r="F21" s="54"/>
      <c r="G21" s="56"/>
      <c r="H21" s="54"/>
      <c r="I21" s="98" t="s">
        <v>180</v>
      </c>
      <c r="J21" s="260"/>
      <c r="K21" s="261">
        <v>0.15</v>
      </c>
      <c r="L21" s="326" t="s">
        <v>257</v>
      </c>
      <c r="M21" s="327"/>
      <c r="N21" s="326" t="s">
        <v>258</v>
      </c>
      <c r="O21" s="327"/>
      <c r="P21" s="326" t="s">
        <v>259</v>
      </c>
      <c r="Q21" s="327"/>
    </row>
    <row r="22" spans="1:17" s="53" customFormat="1" ht="15" customHeight="1">
      <c r="A22" s="91" t="s">
        <v>125</v>
      </c>
      <c r="B22" s="6"/>
      <c r="C22" s="6"/>
      <c r="D22" s="6"/>
      <c r="E22" s="4"/>
      <c r="F22" s="6"/>
      <c r="G22" s="4"/>
      <c r="H22" s="6"/>
      <c r="I22" s="262" t="s">
        <v>260</v>
      </c>
      <c r="J22" s="263"/>
      <c r="K22" s="261">
        <v>0.2</v>
      </c>
      <c r="L22" s="326" t="s">
        <v>261</v>
      </c>
      <c r="M22" s="327">
        <v>0.2</v>
      </c>
      <c r="N22" s="326" t="s">
        <v>262</v>
      </c>
      <c r="O22" s="327">
        <v>0.2</v>
      </c>
      <c r="P22" s="326" t="s">
        <v>263</v>
      </c>
      <c r="Q22" s="327">
        <v>0.2</v>
      </c>
    </row>
    <row r="23" spans="1:17" s="53" customFormat="1" ht="15" customHeight="1">
      <c r="A23" s="91" t="s">
        <v>126</v>
      </c>
      <c r="B23" s="6"/>
      <c r="C23" s="6"/>
      <c r="D23" s="6"/>
      <c r="E23" s="4"/>
      <c r="F23" s="6"/>
      <c r="G23" s="4"/>
      <c r="H23" s="6"/>
      <c r="I23" s="262" t="s">
        <v>264</v>
      </c>
      <c r="J23" s="263"/>
      <c r="K23" s="261">
        <v>0.27</v>
      </c>
      <c r="L23" s="326" t="s">
        <v>265</v>
      </c>
      <c r="M23" s="327">
        <v>0.27</v>
      </c>
      <c r="N23" s="326" t="s">
        <v>266</v>
      </c>
      <c r="O23" s="327">
        <v>0.27</v>
      </c>
      <c r="P23" s="326" t="s">
        <v>267</v>
      </c>
      <c r="Q23" s="327">
        <v>0.27</v>
      </c>
    </row>
    <row r="24" spans="1:17" s="53" customFormat="1" ht="15" customHeight="1">
      <c r="A24" s="91" t="s">
        <v>127</v>
      </c>
      <c r="B24" s="272">
        <v>63000000</v>
      </c>
      <c r="C24" s="272">
        <v>42000000</v>
      </c>
      <c r="D24" s="272">
        <v>42000000</v>
      </c>
      <c r="E24" s="50"/>
      <c r="F24" s="48"/>
      <c r="G24" s="50"/>
      <c r="H24" s="48"/>
      <c r="I24" s="98" t="s">
        <v>268</v>
      </c>
      <c r="J24" s="264"/>
      <c r="K24" s="261">
        <v>0.35</v>
      </c>
      <c r="L24" s="326" t="s">
        <v>269</v>
      </c>
      <c r="M24" s="327">
        <v>0.35</v>
      </c>
      <c r="N24" s="326" t="s">
        <v>270</v>
      </c>
      <c r="O24" s="327">
        <v>0.35</v>
      </c>
      <c r="P24" s="326" t="s">
        <v>271</v>
      </c>
      <c r="Q24" s="327">
        <v>0.35</v>
      </c>
    </row>
    <row r="25" spans="1:17" s="53" customFormat="1" ht="15" customHeight="1">
      <c r="A25" s="91" t="s">
        <v>26</v>
      </c>
      <c r="B25" s="272">
        <v>15</v>
      </c>
      <c r="C25" s="272">
        <v>15</v>
      </c>
      <c r="D25" s="272">
        <v>15</v>
      </c>
      <c r="E25" s="287">
        <v>15</v>
      </c>
      <c r="F25" s="275"/>
      <c r="G25" s="287">
        <v>15</v>
      </c>
      <c r="H25" s="275"/>
      <c r="I25" s="287"/>
      <c r="J25" s="275"/>
      <c r="K25" s="184"/>
      <c r="L25" s="287"/>
      <c r="M25" s="288"/>
      <c r="N25" s="287"/>
      <c r="O25" s="288"/>
      <c r="P25" s="287"/>
      <c r="Q25" s="288"/>
    </row>
    <row r="26" spans="1:17" s="53" customFormat="1" ht="15" customHeight="1">
      <c r="A26" s="180" t="s">
        <v>75</v>
      </c>
      <c r="B26" s="272" t="s">
        <v>160</v>
      </c>
      <c r="C26" s="272" t="s">
        <v>159</v>
      </c>
      <c r="D26" s="272" t="s">
        <v>159</v>
      </c>
      <c r="E26" s="287" t="s">
        <v>165</v>
      </c>
      <c r="F26" s="275" t="s">
        <v>163</v>
      </c>
      <c r="G26" s="287" t="s">
        <v>172</v>
      </c>
      <c r="H26" s="275" t="s">
        <v>163</v>
      </c>
      <c r="I26" s="287"/>
      <c r="J26" s="275"/>
      <c r="K26" s="30"/>
      <c r="L26" s="287"/>
      <c r="M26" s="288"/>
      <c r="N26" s="287"/>
      <c r="O26" s="288"/>
      <c r="P26" s="287"/>
      <c r="Q26" s="288"/>
    </row>
    <row r="27" spans="1:17" s="53" customFormat="1" ht="15" customHeight="1">
      <c r="A27" s="91"/>
      <c r="B27" s="48"/>
      <c r="C27" s="48"/>
      <c r="D27" s="48"/>
      <c r="E27" s="50"/>
      <c r="F27" s="48"/>
      <c r="G27" s="50"/>
      <c r="H27" s="48"/>
      <c r="I27" s="50"/>
      <c r="J27" s="48"/>
      <c r="K27" s="48"/>
      <c r="L27" s="50"/>
      <c r="M27" s="169"/>
      <c r="N27" s="50"/>
      <c r="O27" s="169"/>
      <c r="P27" s="50"/>
      <c r="Q27" s="169"/>
    </row>
    <row r="28" spans="1:17" s="53" customFormat="1" ht="15" customHeight="1">
      <c r="A28" s="180" t="s">
        <v>81</v>
      </c>
      <c r="B28" s="6"/>
      <c r="C28" s="6"/>
      <c r="D28" s="6"/>
      <c r="E28" s="4"/>
      <c r="F28" s="6"/>
      <c r="G28" s="4"/>
      <c r="H28" s="6"/>
      <c r="I28" s="4"/>
      <c r="J28" s="6"/>
      <c r="K28" s="6"/>
      <c r="L28" s="4"/>
      <c r="M28" s="22"/>
      <c r="N28" s="4"/>
      <c r="O28" s="22"/>
      <c r="P28" s="4"/>
      <c r="Q28" s="22"/>
    </row>
    <row r="29" spans="1:17" s="53" customFormat="1" ht="15" customHeight="1">
      <c r="A29" s="93"/>
      <c r="B29" s="81"/>
      <c r="C29" s="81"/>
      <c r="D29" s="81"/>
      <c r="E29" s="44"/>
      <c r="F29" s="81"/>
      <c r="G29" s="44"/>
      <c r="H29" s="81"/>
      <c r="I29" s="44"/>
      <c r="J29" s="81"/>
      <c r="K29" s="81"/>
      <c r="L29" s="44"/>
      <c r="M29" s="63"/>
      <c r="N29" s="44"/>
      <c r="O29" s="63"/>
      <c r="P29" s="44"/>
      <c r="Q29" s="63"/>
    </row>
    <row r="30" spans="1:17" s="53" customFormat="1" ht="15" customHeight="1">
      <c r="A30" s="181" t="s">
        <v>169</v>
      </c>
      <c r="B30" s="292">
        <v>306000000</v>
      </c>
      <c r="C30" s="292"/>
      <c r="D30" s="292"/>
      <c r="E30" s="120">
        <v>423000000</v>
      </c>
      <c r="F30" s="120">
        <v>444150000</v>
      </c>
      <c r="G30" s="320">
        <v>488.7</v>
      </c>
      <c r="H30" s="321"/>
      <c r="I30" s="320">
        <v>531</v>
      </c>
      <c r="J30" s="321"/>
      <c r="K30" s="321"/>
      <c r="L30" s="188">
        <v>562.5</v>
      </c>
      <c r="M30" s="189">
        <v>585</v>
      </c>
      <c r="N30" s="188">
        <v>608.4</v>
      </c>
      <c r="O30" s="189">
        <v>638.7</v>
      </c>
      <c r="P30" s="188">
        <v>666</v>
      </c>
      <c r="Q30" s="189">
        <v>693</v>
      </c>
    </row>
    <row r="31" spans="1:17" s="53" customFormat="1" ht="15" customHeight="1">
      <c r="A31" s="182" t="s">
        <v>170</v>
      </c>
      <c r="B31" s="322">
        <v>225999000</v>
      </c>
      <c r="C31" s="322"/>
      <c r="D31" s="323"/>
      <c r="E31" s="170">
        <v>303079500</v>
      </c>
      <c r="F31" s="170">
        <v>318233475</v>
      </c>
      <c r="G31" s="324">
        <v>350.15</v>
      </c>
      <c r="H31" s="325"/>
      <c r="I31" s="324">
        <v>380.46</v>
      </c>
      <c r="J31" s="325"/>
      <c r="K31" s="325"/>
      <c r="L31" s="190">
        <f>L30-((ROUND(L30*0.14/10,3)*10)+(ROUND(L30*0.01/10,3)*10)+((L30-((ROUND(L30*0.14/10,3)*10)+(ROUND(L30*0.01/10,3)*10)))*0.15)+(ROUND(L30*0.006/10,3)*10))</f>
        <v>403.022</v>
      </c>
      <c r="M31" s="191">
        <f>M30-((ROUND(M30*0.14/10,3)*10)+(ROUND(M30*0.01/10,3)*10)+((M30-((ROUND(M30*0.14/10,3)*10)+(ROUND(M30*0.01/10,3)*10)))*0.15)+(ROUND(M30*0.006/10,3)*10))</f>
        <v>419.15250000000003</v>
      </c>
      <c r="N31" s="190">
        <f>N30-((ROUND(N30*0.14/10,3)*10)+(ROUND(N30*0.01/10,3)*10)+((N30-((ROUND(N30*0.14/10,3)*10)+(ROUND(N30*0.01/10,3)*10)))*0.15)+(ROUND(N30*0.006/10,3)*10))+($N$30*0.5*0.15)</f>
        <v>481.549</v>
      </c>
      <c r="O31" s="191">
        <f>O30-((ROUND(O30*0.14/10,3)*10)+(ROUND(O30*0.01/10,3)*10)+((O30-((ROUND(O30*0.14/10,3)*10)+(ROUND(O30*0.01/10,3)*10)))*0.15)+(ROUND(O30*0.006/10,3)*10))+($N$30*0.5*0.15)</f>
        <v>503.2565</v>
      </c>
      <c r="P31" s="190">
        <f>P30-((ROUND(P30*0.14/10,3)*10)+(ROUND(P30*0.01/10,3)*10)+((P30-((ROUND(P30*0.14/10,3)*10)+(ROUND(P30*0.01/10,3)*10)))*0.15)+(ROUND(P30*0.006/10,3)*10))+($P$30*0.5*0.15)</f>
        <v>527.135</v>
      </c>
      <c r="Q31" s="191">
        <f>Q30-((ROUND(Q30*0.14/10,3)*10)+(ROUND(Q30*0.01/10,3)*10)+((Q30-((ROUND(Q30*0.14/10,3)*10)+(ROUND(Q30*0.01/10,3)*10)))*0.15)+(ROUND(Q30*0.006/10,3)*10))+($P$30*0.5*0.15)</f>
        <v>546.4825000000001</v>
      </c>
    </row>
    <row r="32" spans="1:17" s="53" customFormat="1" ht="15" customHeight="1">
      <c r="A32" s="183" t="s">
        <v>171</v>
      </c>
      <c r="B32" s="162">
        <f aca="true" t="shared" si="2" ref="B32:Q32">(1500*B5)+(8000*B5)+(500*B5)+(9500*B5*2)+(1000*B7)</f>
        <v>1323950000</v>
      </c>
      <c r="C32" s="171">
        <f t="shared" si="2"/>
        <v>1323950000</v>
      </c>
      <c r="D32" s="172">
        <f t="shared" si="2"/>
        <v>1389950000</v>
      </c>
      <c r="E32" s="172">
        <f t="shared" si="2"/>
        <v>1485430000</v>
      </c>
      <c r="F32" s="172">
        <f t="shared" si="2"/>
        <v>1574740000</v>
      </c>
      <c r="G32" s="173">
        <f t="shared" si="2"/>
        <v>1648.8999999999999</v>
      </c>
      <c r="H32" s="173">
        <f t="shared" si="2"/>
        <v>1727.15</v>
      </c>
      <c r="I32" s="173">
        <f t="shared" si="2"/>
        <v>1770.62</v>
      </c>
      <c r="J32" s="173">
        <f t="shared" si="2"/>
        <v>1815.2800000000002</v>
      </c>
      <c r="K32" s="173">
        <f t="shared" si="2"/>
        <v>1857.435</v>
      </c>
      <c r="L32" s="173">
        <f t="shared" si="2"/>
        <v>1960.685</v>
      </c>
      <c r="M32" s="174">
        <f t="shared" si="2"/>
        <v>2030.19</v>
      </c>
      <c r="N32" s="173">
        <f t="shared" si="2"/>
        <v>2087.924</v>
      </c>
      <c r="O32" s="174">
        <f t="shared" si="2"/>
        <v>2173.192</v>
      </c>
      <c r="P32" s="173">
        <f t="shared" si="2"/>
        <v>2260.045</v>
      </c>
      <c r="Q32" s="174">
        <f t="shared" si="2"/>
        <v>2365.16</v>
      </c>
    </row>
    <row r="33" spans="1:17" s="53" customFormat="1" ht="15" customHeight="1">
      <c r="A33" s="183" t="s">
        <v>272</v>
      </c>
      <c r="B33" s="162">
        <v>1485890000</v>
      </c>
      <c r="C33" s="175"/>
      <c r="D33" s="175">
        <v>1551890000</v>
      </c>
      <c r="E33" s="176">
        <v>1655073000</v>
      </c>
      <c r="F33" s="176">
        <v>1754378000</v>
      </c>
      <c r="G33" s="173">
        <v>1830</v>
      </c>
      <c r="H33" s="173">
        <v>1910</v>
      </c>
      <c r="I33" s="173">
        <v>1958</v>
      </c>
      <c r="J33" s="173">
        <v>2007</v>
      </c>
      <c r="K33" s="173">
        <v>2054</v>
      </c>
      <c r="L33" s="173">
        <v>2167</v>
      </c>
      <c r="M33" s="174">
        <v>2241</v>
      </c>
      <c r="N33" s="174">
        <v>2304</v>
      </c>
      <c r="O33" s="185">
        <v>2395</v>
      </c>
      <c r="P33" s="173">
        <v>2491</v>
      </c>
      <c r="Q33" s="174">
        <v>2603</v>
      </c>
    </row>
    <row r="34" spans="1:16" s="53" customFormat="1" ht="11.25">
      <c r="A34" s="53" t="s">
        <v>162</v>
      </c>
      <c r="B34" s="48"/>
      <c r="C34" s="48"/>
      <c r="D34" s="48"/>
      <c r="E34" s="48"/>
      <c r="F34" s="48"/>
      <c r="G34" s="48"/>
      <c r="H34" s="48"/>
      <c r="I34" s="48"/>
      <c r="J34" s="48"/>
      <c r="K34" s="48"/>
      <c r="L34" s="48"/>
      <c r="M34" s="48"/>
      <c r="N34" s="48"/>
      <c r="O34" s="48"/>
      <c r="P34" s="146"/>
    </row>
    <row r="35" spans="1:15" s="53" customFormat="1" ht="11.25">
      <c r="A35" s="53" t="s">
        <v>179</v>
      </c>
      <c r="B35" s="48"/>
      <c r="C35" s="48"/>
      <c r="D35" s="48"/>
      <c r="E35" s="48"/>
      <c r="F35" s="48"/>
      <c r="G35" s="48"/>
      <c r="H35" s="48"/>
      <c r="I35" s="48"/>
      <c r="J35" s="48"/>
      <c r="K35" s="48"/>
      <c r="L35" s="48"/>
      <c r="M35" s="48"/>
      <c r="N35" s="48"/>
      <c r="O35" s="48"/>
    </row>
    <row r="36" spans="1:15" s="53" customFormat="1" ht="11.25">
      <c r="A36" s="53" t="s">
        <v>273</v>
      </c>
      <c r="B36" s="48"/>
      <c r="C36" s="48"/>
      <c r="D36" s="48"/>
      <c r="E36" s="48"/>
      <c r="F36" s="48"/>
      <c r="G36" s="48"/>
      <c r="H36" s="48"/>
      <c r="I36" s="48"/>
      <c r="J36" s="48"/>
      <c r="K36" s="48"/>
      <c r="L36" s="48"/>
      <c r="M36" s="48"/>
      <c r="N36" s="48"/>
      <c r="O36" s="48"/>
    </row>
    <row r="37" spans="2:15" s="53" customFormat="1" ht="15" customHeight="1">
      <c r="B37" s="48"/>
      <c r="C37" s="48"/>
      <c r="D37" s="48"/>
      <c r="E37" s="48"/>
      <c r="F37" s="48"/>
      <c r="G37" s="48"/>
      <c r="H37" s="48"/>
      <c r="I37" s="48"/>
      <c r="J37" s="48"/>
      <c r="K37" s="48"/>
      <c r="L37" s="48"/>
      <c r="M37" s="48"/>
      <c r="N37" s="48"/>
      <c r="O37" s="48"/>
    </row>
    <row r="38" spans="2:15" s="53" customFormat="1" ht="15" customHeight="1">
      <c r="B38" s="48"/>
      <c r="C38" s="48"/>
      <c r="D38" s="48"/>
      <c r="E38" s="48"/>
      <c r="F38" s="48"/>
      <c r="G38" s="48"/>
      <c r="H38" s="48"/>
      <c r="I38" s="48"/>
      <c r="J38" s="48"/>
      <c r="K38" s="48"/>
      <c r="L38" s="48"/>
      <c r="M38" s="48"/>
      <c r="N38" s="48"/>
      <c r="O38" s="48"/>
    </row>
    <row r="39" spans="2:15" s="53" customFormat="1" ht="11.25">
      <c r="B39" s="48"/>
      <c r="C39" s="48"/>
      <c r="D39" s="48"/>
      <c r="E39" s="48"/>
      <c r="F39" s="48"/>
      <c r="G39" s="48"/>
      <c r="H39" s="48"/>
      <c r="I39" s="48"/>
      <c r="J39" s="48"/>
      <c r="K39" s="48"/>
      <c r="L39" s="48"/>
      <c r="M39" s="48"/>
      <c r="N39" s="48"/>
      <c r="O39" s="48"/>
    </row>
    <row r="40" spans="2:15" s="53" customFormat="1" ht="11.25">
      <c r="B40" s="48"/>
      <c r="C40" s="48"/>
      <c r="D40" s="48"/>
      <c r="E40" s="48"/>
      <c r="F40" s="48"/>
      <c r="G40" s="48"/>
      <c r="H40" s="48"/>
      <c r="I40" s="48"/>
      <c r="J40" s="48"/>
      <c r="K40" s="48"/>
      <c r="L40" s="48"/>
      <c r="M40" s="48"/>
      <c r="N40" s="48"/>
      <c r="O40" s="48"/>
    </row>
    <row r="41" spans="2:15" s="53" customFormat="1" ht="11.25">
      <c r="B41" s="48"/>
      <c r="C41" s="48"/>
      <c r="D41" s="48"/>
      <c r="E41" s="48"/>
      <c r="F41" s="48"/>
      <c r="G41" s="48"/>
      <c r="H41" s="48"/>
      <c r="I41" s="48"/>
      <c r="J41" s="48"/>
      <c r="K41" s="48"/>
      <c r="L41" s="48"/>
      <c r="M41" s="48"/>
      <c r="N41" s="48"/>
      <c r="O41" s="48"/>
    </row>
    <row r="42" spans="2:15" s="53" customFormat="1" ht="11.25">
      <c r="B42" s="48"/>
      <c r="C42" s="48"/>
      <c r="D42" s="48"/>
      <c r="E42" s="48"/>
      <c r="F42" s="48"/>
      <c r="G42" s="48"/>
      <c r="H42" s="48"/>
      <c r="I42" s="48"/>
      <c r="J42" s="48"/>
      <c r="K42" s="48"/>
      <c r="L42" s="48"/>
      <c r="M42" s="48"/>
      <c r="N42" s="48"/>
      <c r="O42" s="48"/>
    </row>
    <row r="43" spans="2:15" s="53" customFormat="1" ht="11.25">
      <c r="B43" s="48"/>
      <c r="C43" s="48"/>
      <c r="D43" s="48"/>
      <c r="E43" s="48"/>
      <c r="F43" s="48"/>
      <c r="G43" s="48"/>
      <c r="H43" s="48"/>
      <c r="I43" s="48"/>
      <c r="J43" s="48"/>
      <c r="K43" s="48"/>
      <c r="L43" s="48"/>
      <c r="M43" s="48"/>
      <c r="N43" s="48"/>
      <c r="O43" s="48"/>
    </row>
    <row r="44" spans="2:15" s="53" customFormat="1" ht="11.25">
      <c r="B44" s="48"/>
      <c r="C44" s="48"/>
      <c r="D44" s="48"/>
      <c r="E44" s="48"/>
      <c r="F44" s="48"/>
      <c r="G44" s="48"/>
      <c r="H44" s="48"/>
      <c r="I44" s="48"/>
      <c r="J44" s="48"/>
      <c r="K44" s="48"/>
      <c r="L44" s="48"/>
      <c r="M44" s="48"/>
      <c r="N44" s="48"/>
      <c r="O44" s="48"/>
    </row>
    <row r="45" spans="2:15" s="53" customFormat="1" ht="11.25">
      <c r="B45" s="48"/>
      <c r="C45" s="48"/>
      <c r="D45" s="48"/>
      <c r="E45" s="48"/>
      <c r="F45" s="48"/>
      <c r="G45" s="48"/>
      <c r="H45" s="48"/>
      <c r="I45" s="48"/>
      <c r="J45" s="48"/>
      <c r="K45" s="48"/>
      <c r="L45" s="48"/>
      <c r="M45" s="48"/>
      <c r="N45" s="48"/>
      <c r="O45" s="48"/>
    </row>
    <row r="46" spans="2:15" s="53" customFormat="1" ht="11.25">
      <c r="B46" s="48"/>
      <c r="C46" s="48"/>
      <c r="D46" s="48"/>
      <c r="E46" s="48"/>
      <c r="F46" s="48"/>
      <c r="G46" s="48"/>
      <c r="H46" s="48"/>
      <c r="I46" s="48"/>
      <c r="J46" s="48"/>
      <c r="K46" s="48"/>
      <c r="L46" s="48"/>
      <c r="M46" s="48"/>
      <c r="N46" s="48"/>
      <c r="O46" s="48"/>
    </row>
    <row r="47" spans="2:15" s="53" customFormat="1" ht="11.25">
      <c r="B47" s="48"/>
      <c r="C47" s="48"/>
      <c r="D47" s="48"/>
      <c r="E47" s="48"/>
      <c r="F47" s="48"/>
      <c r="G47" s="48"/>
      <c r="H47" s="48"/>
      <c r="I47" s="48"/>
      <c r="J47" s="48"/>
      <c r="K47" s="48"/>
      <c r="L47" s="48"/>
      <c r="M47" s="48"/>
      <c r="N47" s="48"/>
      <c r="O47" s="48"/>
    </row>
    <row r="48" spans="2:15" s="53" customFormat="1" ht="11.25">
      <c r="B48" s="48"/>
      <c r="C48" s="48"/>
      <c r="D48" s="48"/>
      <c r="E48" s="48"/>
      <c r="F48" s="48"/>
      <c r="G48" s="48"/>
      <c r="H48" s="48"/>
      <c r="I48" s="48"/>
      <c r="J48" s="48"/>
      <c r="K48" s="48"/>
      <c r="L48" s="48"/>
      <c r="M48" s="48"/>
      <c r="N48" s="48"/>
      <c r="O48" s="48"/>
    </row>
    <row r="49" spans="2:15" s="53" customFormat="1" ht="11.25">
      <c r="B49" s="48"/>
      <c r="C49" s="48"/>
      <c r="D49" s="48"/>
      <c r="E49" s="48"/>
      <c r="F49" s="48"/>
      <c r="G49" s="48"/>
      <c r="H49" s="48"/>
      <c r="I49" s="48"/>
      <c r="J49" s="48"/>
      <c r="K49" s="48"/>
      <c r="L49" s="48"/>
      <c r="M49" s="48"/>
      <c r="N49" s="48"/>
      <c r="O49" s="48"/>
    </row>
    <row r="50" spans="2:15" s="53" customFormat="1" ht="11.25">
      <c r="B50" s="48"/>
      <c r="C50" s="48"/>
      <c r="D50" s="48"/>
      <c r="E50" s="48"/>
      <c r="F50" s="48"/>
      <c r="G50" s="48"/>
      <c r="H50" s="48"/>
      <c r="I50" s="48"/>
      <c r="J50" s="48"/>
      <c r="K50" s="48"/>
      <c r="L50" s="48"/>
      <c r="M50" s="48"/>
      <c r="N50" s="48"/>
      <c r="O50" s="48"/>
    </row>
    <row r="51" s="53" customFormat="1" ht="11.25">
      <c r="A51" s="57"/>
    </row>
    <row r="52" s="53" customFormat="1" ht="11.25"/>
    <row r="53" s="53" customFormat="1" ht="11.25"/>
    <row r="54" s="53" customFormat="1" ht="11.25"/>
    <row r="55" s="53" customFormat="1" ht="11.25"/>
    <row r="56" s="53" customFormat="1" ht="11.25"/>
    <row r="57" s="53" customFormat="1" ht="11.25"/>
    <row r="58" s="53" customFormat="1" ht="11.25"/>
    <row r="59" s="53" customFormat="1" ht="11.25"/>
    <row r="60" s="53" customFormat="1" ht="11.25"/>
    <row r="61" s="53" customFormat="1" ht="11.25"/>
    <row r="62" s="53" customFormat="1" ht="11.25"/>
    <row r="63" s="53" customFormat="1" ht="11.25"/>
    <row r="64" s="53" customFormat="1" ht="11.25"/>
    <row r="65" s="53" customFormat="1" ht="11.25"/>
    <row r="66" s="53" customFormat="1" ht="11.25"/>
    <row r="67" s="53" customFormat="1" ht="11.25"/>
    <row r="68" s="53" customFormat="1" ht="11.25"/>
    <row r="69" s="53" customFormat="1" ht="11.25"/>
    <row r="70" s="53" customFormat="1" ht="11.25"/>
    <row r="71" s="53" customFormat="1" ht="11.25"/>
    <row r="72" s="53" customFormat="1" ht="11.25"/>
    <row r="73" s="53" customFormat="1" ht="11.25"/>
    <row r="74" s="53" customFormat="1" ht="11.25"/>
    <row r="75" s="53" customFormat="1" ht="11.25"/>
    <row r="76" s="53" customFormat="1" ht="11.25"/>
    <row r="77" s="53" customFormat="1" ht="11.25"/>
    <row r="78" s="53" customFormat="1" ht="11.25"/>
    <row r="79" s="53" customFormat="1" ht="11.25"/>
    <row r="80" s="53" customFormat="1" ht="11.25"/>
    <row r="81" s="53" customFormat="1" ht="11.25"/>
    <row r="82" s="53" customFormat="1" ht="11.25"/>
    <row r="83" s="53" customFormat="1" ht="11.25"/>
    <row r="84" s="53" customFormat="1" ht="11.25"/>
    <row r="85" s="53" customFormat="1" ht="11.25"/>
    <row r="86" s="53" customFormat="1" ht="11.25"/>
    <row r="87" s="53" customFormat="1" ht="11.25"/>
    <row r="88" s="53" customFormat="1" ht="11.25"/>
    <row r="89" s="53" customFormat="1" ht="11.25"/>
    <row r="90" s="53" customFormat="1" ht="11.25"/>
    <row r="91" s="53" customFormat="1" ht="11.25"/>
    <row r="92" s="53" customFormat="1" ht="11.25"/>
    <row r="93" s="53" customFormat="1" ht="11.25"/>
    <row r="94" s="53" customFormat="1" ht="11.25"/>
    <row r="95" s="53" customFormat="1" ht="11.25"/>
    <row r="96" s="53" customFormat="1" ht="11.25"/>
    <row r="97" s="53" customFormat="1" ht="11.25"/>
    <row r="98" s="53" customFormat="1" ht="11.25"/>
    <row r="99" s="53" customFormat="1" ht="11.25"/>
    <row r="100" s="53" customFormat="1" ht="11.25"/>
    <row r="101" s="53" customFormat="1" ht="11.25"/>
    <row r="102" s="53" customFormat="1" ht="11.25"/>
    <row r="103" s="53" customFormat="1" ht="11.25"/>
    <row r="104" s="53" customFormat="1" ht="11.25"/>
    <row r="105" s="53" customFormat="1" ht="11.25"/>
    <row r="106" s="53" customFormat="1" ht="11.25"/>
    <row r="107" s="53" customFormat="1" ht="11.25"/>
    <row r="108" s="53" customFormat="1" ht="11.25"/>
    <row r="109" s="53" customFormat="1" ht="11.25"/>
    <row r="110" s="53" customFormat="1" ht="11.25"/>
    <row r="111" s="53" customFormat="1" ht="11.25"/>
    <row r="112" s="53" customFormat="1" ht="11.25"/>
    <row r="113" s="53" customFormat="1" ht="11.25"/>
    <row r="114" s="53" customFormat="1" ht="11.25"/>
    <row r="115" s="53" customFormat="1" ht="11.25"/>
    <row r="116" s="53" customFormat="1" ht="11.25"/>
    <row r="117" s="53" customFormat="1" ht="11.25"/>
    <row r="118" s="53" customFormat="1" ht="11.25"/>
    <row r="119" s="53" customFormat="1" ht="11.25"/>
    <row r="120" s="53" customFormat="1" ht="11.25"/>
    <row r="121" s="53" customFormat="1" ht="11.25"/>
    <row r="122" s="53" customFormat="1" ht="11.25"/>
  </sheetData>
  <sheetProtection/>
  <mergeCells count="97">
    <mergeCell ref="N23:O23"/>
    <mergeCell ref="N24:O24"/>
    <mergeCell ref="N13:O13"/>
    <mergeCell ref="N14:O14"/>
    <mergeCell ref="N15:O15"/>
    <mergeCell ref="N16:O16"/>
    <mergeCell ref="N18:O18"/>
    <mergeCell ref="N21:O21"/>
    <mergeCell ref="N22:O22"/>
    <mergeCell ref="L15:M15"/>
    <mergeCell ref="L16:M16"/>
    <mergeCell ref="L18:M18"/>
    <mergeCell ref="L21:M21"/>
    <mergeCell ref="L22:M22"/>
    <mergeCell ref="N3:O3"/>
    <mergeCell ref="N9:O9"/>
    <mergeCell ref="N10:O10"/>
    <mergeCell ref="N17:O17"/>
    <mergeCell ref="I18:K18"/>
    <mergeCell ref="I25:J25"/>
    <mergeCell ref="L3:M3"/>
    <mergeCell ref="L9:M9"/>
    <mergeCell ref="L10:M10"/>
    <mergeCell ref="L17:M17"/>
    <mergeCell ref="L23:M23"/>
    <mergeCell ref="L24:M24"/>
    <mergeCell ref="L13:M13"/>
    <mergeCell ref="L14:M14"/>
    <mergeCell ref="I3:K3"/>
    <mergeCell ref="I9:K9"/>
    <mergeCell ref="I10:K10"/>
    <mergeCell ref="I17:K17"/>
    <mergeCell ref="I13:K13"/>
    <mergeCell ref="I14:K14"/>
    <mergeCell ref="I15:K15"/>
    <mergeCell ref="I16:K16"/>
    <mergeCell ref="G17:H17"/>
    <mergeCell ref="G13:H13"/>
    <mergeCell ref="G14:H14"/>
    <mergeCell ref="G15:H15"/>
    <mergeCell ref="G16:H16"/>
    <mergeCell ref="G18:H18"/>
    <mergeCell ref="E14:F14"/>
    <mergeCell ref="E15:F15"/>
    <mergeCell ref="E16:F16"/>
    <mergeCell ref="B26:D26"/>
    <mergeCell ref="B25:D25"/>
    <mergeCell ref="B24:D24"/>
    <mergeCell ref="E25:F25"/>
    <mergeCell ref="B17:D17"/>
    <mergeCell ref="B18:D18"/>
    <mergeCell ref="E18:F18"/>
    <mergeCell ref="B21:D21"/>
    <mergeCell ref="B3:D3"/>
    <mergeCell ref="B9:D9"/>
    <mergeCell ref="B10:D10"/>
    <mergeCell ref="B15:D15"/>
    <mergeCell ref="B16:D16"/>
    <mergeCell ref="B13:D13"/>
    <mergeCell ref="C14:D14"/>
    <mergeCell ref="E13:F13"/>
    <mergeCell ref="P3:Q3"/>
    <mergeCell ref="P9:Q9"/>
    <mergeCell ref="P10:Q10"/>
    <mergeCell ref="E17:F17"/>
    <mergeCell ref="E3:F3"/>
    <mergeCell ref="E9:F9"/>
    <mergeCell ref="E10:F10"/>
    <mergeCell ref="G3:H3"/>
    <mergeCell ref="G9:H9"/>
    <mergeCell ref="G10:H10"/>
    <mergeCell ref="P17:Q17"/>
    <mergeCell ref="P23:Q23"/>
    <mergeCell ref="P24:Q24"/>
    <mergeCell ref="P13:Q13"/>
    <mergeCell ref="P14:Q14"/>
    <mergeCell ref="P15:Q15"/>
    <mergeCell ref="P16:Q16"/>
    <mergeCell ref="P18:Q18"/>
    <mergeCell ref="P21:Q21"/>
    <mergeCell ref="P22:Q22"/>
    <mergeCell ref="L25:M25"/>
    <mergeCell ref="N25:O25"/>
    <mergeCell ref="P25:Q25"/>
    <mergeCell ref="E26:F26"/>
    <mergeCell ref="I26:J26"/>
    <mergeCell ref="L26:M26"/>
    <mergeCell ref="N26:O26"/>
    <mergeCell ref="P26:Q26"/>
    <mergeCell ref="G25:H25"/>
    <mergeCell ref="G26:H26"/>
    <mergeCell ref="B30:D30"/>
    <mergeCell ref="G30:H30"/>
    <mergeCell ref="I30:K30"/>
    <mergeCell ref="B31:D31"/>
    <mergeCell ref="G31:H31"/>
    <mergeCell ref="I31:K31"/>
  </mergeCells>
  <printOptions horizontalCentered="1" verticalCentered="1"/>
  <pageMargins left="0.7874015748031497" right="0.3937007874015748" top="0.4724409448818898" bottom="0.4330708661417323" header="0.5118110236220472" footer="0.2755905511811024"/>
  <pageSetup fitToHeight="1" fitToWidth="1" horizontalDpi="300" verticalDpi="3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
      <selection activeCell="A57" sqref="A57"/>
    </sheetView>
  </sheetViews>
  <sheetFormatPr defaultColWidth="9.140625" defaultRowHeight="12.75"/>
  <cols>
    <col min="1" max="1" width="52.57421875" style="140" customWidth="1"/>
    <col min="2" max="12" width="14.7109375" style="140" customWidth="1"/>
    <col min="13" max="15" width="12.421875" style="140" customWidth="1"/>
    <col min="16" max="16384" width="9.140625" style="140" customWidth="1"/>
  </cols>
  <sheetData>
    <row r="1" spans="1:2" ht="19.5">
      <c r="A1" s="353" t="s">
        <v>317</v>
      </c>
      <c r="B1" s="353"/>
    </row>
    <row r="2" spans="1:9" ht="12.75">
      <c r="A2" s="141"/>
      <c r="B2" s="141"/>
      <c r="D2" s="141"/>
      <c r="F2" s="141"/>
      <c r="I2" s="141"/>
    </row>
    <row r="3" spans="1:15" ht="12.75">
      <c r="A3" s="198"/>
      <c r="B3" s="344">
        <v>2010</v>
      </c>
      <c r="C3" s="344"/>
      <c r="D3" s="348">
        <v>2011</v>
      </c>
      <c r="E3" s="349"/>
      <c r="F3" s="345">
        <v>2012</v>
      </c>
      <c r="G3" s="345"/>
      <c r="H3" s="345"/>
      <c r="I3" s="348">
        <v>2013</v>
      </c>
      <c r="J3" s="349"/>
      <c r="K3" s="344">
        <v>2014</v>
      </c>
      <c r="L3" s="344"/>
      <c r="M3" s="348">
        <v>2015</v>
      </c>
      <c r="N3" s="344"/>
      <c r="O3" s="349"/>
    </row>
    <row r="4" spans="1:15" ht="12.75">
      <c r="A4" s="228"/>
      <c r="B4" s="194" t="s">
        <v>217</v>
      </c>
      <c r="C4" s="193" t="s">
        <v>250</v>
      </c>
      <c r="D4" s="229" t="s">
        <v>217</v>
      </c>
      <c r="E4" s="194" t="s">
        <v>250</v>
      </c>
      <c r="F4" s="194" t="s">
        <v>285</v>
      </c>
      <c r="G4" s="230" t="s">
        <v>284</v>
      </c>
      <c r="H4" s="231" t="s">
        <v>250</v>
      </c>
      <c r="I4" s="229" t="s">
        <v>217</v>
      </c>
      <c r="J4" s="194" t="s">
        <v>250</v>
      </c>
      <c r="K4" s="194" t="s">
        <v>217</v>
      </c>
      <c r="L4" s="193" t="s">
        <v>250</v>
      </c>
      <c r="M4" s="229" t="s">
        <v>217</v>
      </c>
      <c r="N4" s="194" t="s">
        <v>250</v>
      </c>
      <c r="O4" s="194" t="s">
        <v>311</v>
      </c>
    </row>
    <row r="5" spans="1:15" ht="12.75">
      <c r="A5" s="199" t="s">
        <v>218</v>
      </c>
      <c r="B5" s="148">
        <v>0.057383</v>
      </c>
      <c r="C5" s="203">
        <v>0.059445</v>
      </c>
      <c r="D5" s="214">
        <v>0.061954</v>
      </c>
      <c r="E5" s="148">
        <v>0.06446</v>
      </c>
      <c r="F5" s="148">
        <v>0.066187</v>
      </c>
      <c r="G5" s="148">
        <v>0.068835</v>
      </c>
      <c r="H5" s="203">
        <v>0.071589</v>
      </c>
      <c r="I5" s="214">
        <v>0.073837</v>
      </c>
      <c r="J5" s="148">
        <v>0.076791</v>
      </c>
      <c r="K5" s="148">
        <v>0.076998</v>
      </c>
      <c r="L5" s="203">
        <v>0.076998</v>
      </c>
      <c r="M5" s="214">
        <v>0.079308</v>
      </c>
      <c r="N5" s="148">
        <v>0.083084</v>
      </c>
      <c r="O5" s="148">
        <v>0.083084</v>
      </c>
    </row>
    <row r="6" spans="1:15" ht="12.75">
      <c r="A6" s="199" t="s">
        <v>1</v>
      </c>
      <c r="B6" s="148">
        <v>0.01819</v>
      </c>
      <c r="C6" s="203">
        <v>0.018843</v>
      </c>
      <c r="D6" s="214">
        <v>0.019638</v>
      </c>
      <c r="E6" s="148">
        <v>0.02044</v>
      </c>
      <c r="F6" s="148">
        <v>0.020987</v>
      </c>
      <c r="G6" s="148">
        <v>0.021827</v>
      </c>
      <c r="H6" s="203">
        <v>0.0227</v>
      </c>
      <c r="I6" s="225">
        <v>0.0234128</v>
      </c>
      <c r="J6" s="226">
        <v>0.02435</v>
      </c>
      <c r="K6" s="148">
        <v>0.024416</v>
      </c>
      <c r="L6" s="203">
        <v>0.024416</v>
      </c>
      <c r="M6" s="214">
        <v>0.025149</v>
      </c>
      <c r="N6" s="148">
        <v>0.026347</v>
      </c>
      <c r="O6" s="148">
        <v>0.026347</v>
      </c>
    </row>
    <row r="7" spans="1:15" ht="12.75">
      <c r="A7" s="200" t="s">
        <v>42</v>
      </c>
      <c r="B7" s="149">
        <v>0.76293</v>
      </c>
      <c r="C7" s="204">
        <v>0.7931</v>
      </c>
      <c r="D7" s="215">
        <v>0.82656</v>
      </c>
      <c r="E7" s="149">
        <v>0.86251</v>
      </c>
      <c r="F7" s="149">
        <v>0.88562</v>
      </c>
      <c r="G7" s="149">
        <v>0.92105</v>
      </c>
      <c r="H7" s="204">
        <v>0.9579</v>
      </c>
      <c r="I7" s="215">
        <v>0.98798</v>
      </c>
      <c r="J7" s="149">
        <v>1.0275</v>
      </c>
      <c r="K7" s="224">
        <v>1.205274</v>
      </c>
      <c r="L7" s="227">
        <v>1.205274</v>
      </c>
      <c r="M7" s="215">
        <v>1.24144</v>
      </c>
      <c r="N7" s="149">
        <v>1.30054</v>
      </c>
      <c r="O7" s="149">
        <v>1.30054</v>
      </c>
    </row>
    <row r="8" spans="1:15" ht="12.75">
      <c r="A8" s="199" t="s">
        <v>219</v>
      </c>
      <c r="B8" s="150">
        <v>1000</v>
      </c>
      <c r="C8" s="205">
        <v>1000</v>
      </c>
      <c r="D8" s="216">
        <v>1000</v>
      </c>
      <c r="E8" s="150">
        <v>1000</v>
      </c>
      <c r="F8" s="150">
        <v>1000</v>
      </c>
      <c r="G8" s="150">
        <v>1000</v>
      </c>
      <c r="H8" s="205">
        <v>1000</v>
      </c>
      <c r="I8" s="216">
        <v>1000</v>
      </c>
      <c r="J8" s="150">
        <v>1000</v>
      </c>
      <c r="K8" s="150">
        <v>1000</v>
      </c>
      <c r="L8" s="205">
        <v>1000</v>
      </c>
      <c r="M8" s="216">
        <v>1000</v>
      </c>
      <c r="N8" s="150">
        <v>1000</v>
      </c>
      <c r="O8" s="150">
        <v>1000</v>
      </c>
    </row>
    <row r="9" spans="1:15" ht="12.75">
      <c r="A9" s="199" t="s">
        <v>220</v>
      </c>
      <c r="B9" s="150" t="s">
        <v>94</v>
      </c>
      <c r="C9" s="205" t="s">
        <v>94</v>
      </c>
      <c r="D9" s="216" t="s">
        <v>94</v>
      </c>
      <c r="E9" s="150" t="s">
        <v>94</v>
      </c>
      <c r="F9" s="150" t="s">
        <v>94</v>
      </c>
      <c r="G9" s="150" t="s">
        <v>94</v>
      </c>
      <c r="H9" s="205" t="s">
        <v>94</v>
      </c>
      <c r="I9" s="216" t="s">
        <v>94</v>
      </c>
      <c r="J9" s="150" t="s">
        <v>94</v>
      </c>
      <c r="K9" s="150" t="s">
        <v>94</v>
      </c>
      <c r="L9" s="205" t="s">
        <v>94</v>
      </c>
      <c r="M9" s="216" t="s">
        <v>94</v>
      </c>
      <c r="N9" s="150" t="s">
        <v>94</v>
      </c>
      <c r="O9" s="150" t="s">
        <v>94</v>
      </c>
    </row>
    <row r="10" spans="1:15" ht="12.75">
      <c r="A10" s="199" t="s">
        <v>221</v>
      </c>
      <c r="B10" s="151">
        <f aca="true" t="shared" si="0" ref="B10:H10">250*B5</f>
        <v>14.34575</v>
      </c>
      <c r="C10" s="159">
        <f t="shared" si="0"/>
        <v>14.86125</v>
      </c>
      <c r="D10" s="160">
        <f t="shared" si="0"/>
        <v>15.4885</v>
      </c>
      <c r="E10" s="151">
        <f t="shared" si="0"/>
        <v>16.115000000000002</v>
      </c>
      <c r="F10" s="151">
        <f t="shared" si="0"/>
        <v>16.54675</v>
      </c>
      <c r="G10" s="151">
        <f t="shared" si="0"/>
        <v>17.20875</v>
      </c>
      <c r="H10" s="159">
        <f t="shared" si="0"/>
        <v>17.89725</v>
      </c>
      <c r="I10" s="160">
        <f aca="true" t="shared" si="1" ref="I10:O10">250*I5</f>
        <v>18.45925</v>
      </c>
      <c r="J10" s="151">
        <f t="shared" si="1"/>
        <v>19.19775</v>
      </c>
      <c r="K10" s="151">
        <f t="shared" si="1"/>
        <v>19.249499999999998</v>
      </c>
      <c r="L10" s="159">
        <f t="shared" si="1"/>
        <v>19.249499999999998</v>
      </c>
      <c r="M10" s="160">
        <f t="shared" si="1"/>
        <v>19.827</v>
      </c>
      <c r="N10" s="151">
        <f t="shared" si="1"/>
        <v>20.771</v>
      </c>
      <c r="O10" s="151">
        <f t="shared" si="1"/>
        <v>20.771</v>
      </c>
    </row>
    <row r="11" spans="1:15" ht="12.75">
      <c r="A11" s="199" t="s">
        <v>277</v>
      </c>
      <c r="B11" s="152">
        <f>1500*B5</f>
        <v>86.0745</v>
      </c>
      <c r="C11" s="206">
        <f>1500*C5</f>
        <v>89.16749999999999</v>
      </c>
      <c r="D11" s="217">
        <f>1823*D5</f>
        <v>112.942142</v>
      </c>
      <c r="E11" s="152">
        <f aca="true" t="shared" si="2" ref="E11:J11">2134*E5</f>
        <v>137.55764000000002</v>
      </c>
      <c r="F11" s="152">
        <f t="shared" si="2"/>
        <v>141.243058</v>
      </c>
      <c r="G11" s="152">
        <f t="shared" si="2"/>
        <v>146.89389</v>
      </c>
      <c r="H11" s="206">
        <f t="shared" si="2"/>
        <v>152.770926</v>
      </c>
      <c r="I11" s="217">
        <f t="shared" si="2"/>
        <v>157.568158</v>
      </c>
      <c r="J11" s="152">
        <f t="shared" si="2"/>
        <v>163.871994</v>
      </c>
      <c r="K11" s="152">
        <f>2134*K5</f>
        <v>164.313732</v>
      </c>
      <c r="L11" s="206">
        <f>2134*L5</f>
        <v>164.313732</v>
      </c>
      <c r="M11" s="217">
        <f>2134*M5</f>
        <v>169.24327200000002</v>
      </c>
      <c r="N11" s="152">
        <f>2134*N5</f>
        <v>177.30125600000002</v>
      </c>
      <c r="O11" s="152">
        <f>2134*O5</f>
        <v>177.30125600000002</v>
      </c>
    </row>
    <row r="12" spans="1:15" ht="12.75">
      <c r="A12" s="199" t="s">
        <v>305</v>
      </c>
      <c r="B12" s="151">
        <f aca="true" t="shared" si="3" ref="B12:H12">2500*B5</f>
        <v>143.4575</v>
      </c>
      <c r="C12" s="159">
        <f t="shared" si="3"/>
        <v>148.61249999999998</v>
      </c>
      <c r="D12" s="160">
        <f t="shared" si="3"/>
        <v>154.88500000000002</v>
      </c>
      <c r="E12" s="151">
        <f t="shared" si="3"/>
        <v>161.15</v>
      </c>
      <c r="F12" s="151">
        <f t="shared" si="3"/>
        <v>165.4675</v>
      </c>
      <c r="G12" s="151">
        <f t="shared" si="3"/>
        <v>172.08749999999998</v>
      </c>
      <c r="H12" s="159">
        <f t="shared" si="3"/>
        <v>178.9725</v>
      </c>
      <c r="I12" s="160">
        <f>2500*I5</f>
        <v>184.5925</v>
      </c>
      <c r="J12" s="151">
        <f>2500*J5</f>
        <v>191.9775</v>
      </c>
      <c r="K12" s="151">
        <f>2500*K5</f>
        <v>192.495</v>
      </c>
      <c r="L12" s="159">
        <f>2500*L5</f>
        <v>192.495</v>
      </c>
      <c r="M12" s="160">
        <f>2500*M5</f>
        <v>198.27</v>
      </c>
      <c r="N12" s="151" t="s">
        <v>306</v>
      </c>
      <c r="O12" s="151" t="s">
        <v>306</v>
      </c>
    </row>
    <row r="13" spans="1:15" ht="12.75">
      <c r="A13" s="199" t="s">
        <v>222</v>
      </c>
      <c r="B13" s="153" t="s">
        <v>151</v>
      </c>
      <c r="C13" s="207" t="s">
        <v>252</v>
      </c>
      <c r="D13" s="218" t="s">
        <v>151</v>
      </c>
      <c r="E13" s="153" t="s">
        <v>151</v>
      </c>
      <c r="F13" s="153" t="s">
        <v>151</v>
      </c>
      <c r="G13" s="153" t="s">
        <v>151</v>
      </c>
      <c r="H13" s="207" t="s">
        <v>151</v>
      </c>
      <c r="I13" s="218" t="s">
        <v>151</v>
      </c>
      <c r="J13" s="153" t="s">
        <v>151</v>
      </c>
      <c r="K13" s="153" t="s">
        <v>151</v>
      </c>
      <c r="L13" s="207" t="s">
        <v>151</v>
      </c>
      <c r="M13" s="218" t="s">
        <v>151</v>
      </c>
      <c r="N13" s="153" t="s">
        <v>151</v>
      </c>
      <c r="O13" s="153" t="s">
        <v>312</v>
      </c>
    </row>
    <row r="14" spans="1:15" ht="12.75">
      <c r="A14" s="201" t="s">
        <v>223</v>
      </c>
      <c r="B14" s="154"/>
      <c r="C14" s="208"/>
      <c r="D14" s="219"/>
      <c r="E14" s="154"/>
      <c r="F14" s="154"/>
      <c r="G14" s="154"/>
      <c r="H14" s="208"/>
      <c r="I14" s="219"/>
      <c r="J14" s="154"/>
      <c r="K14" s="154"/>
      <c r="L14" s="208"/>
      <c r="M14" s="219"/>
      <c r="N14" s="154"/>
      <c r="O14" s="154"/>
    </row>
    <row r="15" spans="1:15" ht="12.75">
      <c r="A15" s="199" t="s">
        <v>224</v>
      </c>
      <c r="B15" s="155"/>
      <c r="C15" s="209"/>
      <c r="D15" s="220"/>
      <c r="E15" s="155"/>
      <c r="F15" s="155"/>
      <c r="G15" s="155"/>
      <c r="H15" s="209"/>
      <c r="I15" s="220"/>
      <c r="J15" s="155"/>
      <c r="K15" s="155"/>
      <c r="L15" s="209"/>
      <c r="M15" s="220"/>
      <c r="N15" s="155"/>
      <c r="O15" s="155"/>
    </row>
    <row r="16" spans="1:15" ht="12.75">
      <c r="A16" s="199" t="s">
        <v>225</v>
      </c>
      <c r="B16" s="155"/>
      <c r="C16" s="209"/>
      <c r="D16" s="220"/>
      <c r="E16" s="155"/>
      <c r="F16" s="155"/>
      <c r="G16" s="155"/>
      <c r="H16" s="209"/>
      <c r="I16" s="220"/>
      <c r="J16" s="155"/>
      <c r="K16" s="155"/>
      <c r="L16" s="209"/>
      <c r="M16" s="220"/>
      <c r="N16" s="155"/>
      <c r="O16" s="155"/>
    </row>
    <row r="17" spans="1:15" ht="12.75">
      <c r="A17" s="199" t="s">
        <v>226</v>
      </c>
      <c r="B17" s="155">
        <v>16</v>
      </c>
      <c r="C17" s="209">
        <v>16</v>
      </c>
      <c r="D17" s="220">
        <v>16</v>
      </c>
      <c r="E17" s="155">
        <v>16</v>
      </c>
      <c r="F17" s="155">
        <v>16</v>
      </c>
      <c r="G17" s="155" t="s">
        <v>283</v>
      </c>
      <c r="H17" s="209" t="s">
        <v>283</v>
      </c>
      <c r="I17" s="220">
        <v>16</v>
      </c>
      <c r="J17" s="155">
        <v>16</v>
      </c>
      <c r="K17" s="155">
        <v>16</v>
      </c>
      <c r="L17" s="209">
        <v>16</v>
      </c>
      <c r="M17" s="220">
        <v>16</v>
      </c>
      <c r="N17" s="155">
        <v>16</v>
      </c>
      <c r="O17" s="155">
        <v>16</v>
      </c>
    </row>
    <row r="18" spans="1:15" ht="12.75">
      <c r="A18" s="199" t="s">
        <v>227</v>
      </c>
      <c r="B18" s="155" t="s">
        <v>228</v>
      </c>
      <c r="C18" s="209" t="s">
        <v>228</v>
      </c>
      <c r="D18" s="220" t="s">
        <v>228</v>
      </c>
      <c r="E18" s="155" t="s">
        <v>228</v>
      </c>
      <c r="F18" s="155" t="s">
        <v>228</v>
      </c>
      <c r="G18" s="155" t="s">
        <v>228</v>
      </c>
      <c r="H18" s="209" t="s">
        <v>228</v>
      </c>
      <c r="I18" s="220" t="s">
        <v>228</v>
      </c>
      <c r="J18" s="155" t="s">
        <v>228</v>
      </c>
      <c r="K18" s="155" t="s">
        <v>228</v>
      </c>
      <c r="L18" s="209" t="s">
        <v>228</v>
      </c>
      <c r="M18" s="220" t="s">
        <v>228</v>
      </c>
      <c r="N18" s="155" t="s">
        <v>228</v>
      </c>
      <c r="O18" s="155" t="s">
        <v>228</v>
      </c>
    </row>
    <row r="19" spans="1:15" ht="12.75">
      <c r="A19" s="199" t="s">
        <v>229</v>
      </c>
      <c r="B19" s="155"/>
      <c r="C19" s="209"/>
      <c r="D19" s="220"/>
      <c r="E19" s="155"/>
      <c r="F19" s="155"/>
      <c r="G19" s="155"/>
      <c r="H19" s="209"/>
      <c r="I19" s="220"/>
      <c r="J19" s="155"/>
      <c r="K19" s="155"/>
      <c r="L19" s="209"/>
      <c r="M19" s="220"/>
      <c r="N19" s="155"/>
      <c r="O19" s="155"/>
    </row>
    <row r="20" spans="1:15" ht="12.75">
      <c r="A20" s="199" t="s">
        <v>226</v>
      </c>
      <c r="B20" s="155" t="s">
        <v>230</v>
      </c>
      <c r="C20" s="209" t="s">
        <v>230</v>
      </c>
      <c r="D20" s="220" t="s">
        <v>230</v>
      </c>
      <c r="E20" s="155" t="s">
        <v>230</v>
      </c>
      <c r="F20" s="155" t="s">
        <v>230</v>
      </c>
      <c r="G20" s="155" t="s">
        <v>230</v>
      </c>
      <c r="H20" s="209" t="s">
        <v>230</v>
      </c>
      <c r="I20" s="220" t="s">
        <v>230</v>
      </c>
      <c r="J20" s="155" t="s">
        <v>230</v>
      </c>
      <c r="K20" s="155" t="s">
        <v>230</v>
      </c>
      <c r="L20" s="209" t="s">
        <v>230</v>
      </c>
      <c r="M20" s="220" t="s">
        <v>230</v>
      </c>
      <c r="N20" s="155" t="s">
        <v>230</v>
      </c>
      <c r="O20" s="155" t="s">
        <v>230</v>
      </c>
    </row>
    <row r="21" spans="1:15" ht="12.75">
      <c r="A21" s="199" t="s">
        <v>231</v>
      </c>
      <c r="B21" s="155" t="s">
        <v>232</v>
      </c>
      <c r="C21" s="209" t="s">
        <v>232</v>
      </c>
      <c r="D21" s="220" t="s">
        <v>232</v>
      </c>
      <c r="E21" s="155" t="s">
        <v>232</v>
      </c>
      <c r="F21" s="155" t="s">
        <v>232</v>
      </c>
      <c r="G21" s="155" t="s">
        <v>232</v>
      </c>
      <c r="H21" s="209" t="s">
        <v>232</v>
      </c>
      <c r="I21" s="220" t="s">
        <v>232</v>
      </c>
      <c r="J21" s="155" t="s">
        <v>232</v>
      </c>
      <c r="K21" s="155" t="s">
        <v>232</v>
      </c>
      <c r="L21" s="209" t="s">
        <v>232</v>
      </c>
      <c r="M21" s="220" t="s">
        <v>232</v>
      </c>
      <c r="N21" s="155" t="s">
        <v>232</v>
      </c>
      <c r="O21" s="155" t="s">
        <v>232</v>
      </c>
    </row>
    <row r="22" spans="1:15" ht="12.75">
      <c r="A22" s="199" t="s">
        <v>233</v>
      </c>
      <c r="B22" s="155"/>
      <c r="C22" s="209"/>
      <c r="D22" s="220"/>
      <c r="E22" s="155"/>
      <c r="F22" s="155"/>
      <c r="G22" s="155"/>
      <c r="H22" s="209"/>
      <c r="I22" s="220"/>
      <c r="J22" s="155"/>
      <c r="K22" s="155"/>
      <c r="L22" s="209"/>
      <c r="M22" s="220"/>
      <c r="N22" s="155"/>
      <c r="O22" s="155"/>
    </row>
    <row r="23" spans="1:15" ht="12.75">
      <c r="A23" s="199" t="s">
        <v>234</v>
      </c>
      <c r="B23" s="155" t="s">
        <v>230</v>
      </c>
      <c r="C23" s="209" t="s">
        <v>230</v>
      </c>
      <c r="D23" s="220" t="s">
        <v>230</v>
      </c>
      <c r="E23" s="155" t="s">
        <v>230</v>
      </c>
      <c r="F23" s="155" t="s">
        <v>230</v>
      </c>
      <c r="G23" s="155" t="s">
        <v>230</v>
      </c>
      <c r="H23" s="209" t="s">
        <v>230</v>
      </c>
      <c r="I23" s="220" t="s">
        <v>230</v>
      </c>
      <c r="J23" s="155" t="s">
        <v>230</v>
      </c>
      <c r="K23" s="155" t="s">
        <v>230</v>
      </c>
      <c r="L23" s="209" t="s">
        <v>230</v>
      </c>
      <c r="M23" s="220" t="s">
        <v>230</v>
      </c>
      <c r="N23" s="155" t="s">
        <v>230</v>
      </c>
      <c r="O23" s="155" t="s">
        <v>230</v>
      </c>
    </row>
    <row r="24" spans="1:15" ht="12.75">
      <c r="A24" s="199" t="s">
        <v>296</v>
      </c>
      <c r="B24" s="156" t="s">
        <v>235</v>
      </c>
      <c r="C24" s="210" t="s">
        <v>235</v>
      </c>
      <c r="D24" s="221" t="s">
        <v>235</v>
      </c>
      <c r="E24" s="156" t="s">
        <v>235</v>
      </c>
      <c r="F24" s="156" t="s">
        <v>235</v>
      </c>
      <c r="G24" s="156" t="s">
        <v>235</v>
      </c>
      <c r="H24" s="210" t="s">
        <v>235</v>
      </c>
      <c r="I24" s="221" t="s">
        <v>235</v>
      </c>
      <c r="J24" s="156" t="s">
        <v>235</v>
      </c>
      <c r="K24" s="155" t="s">
        <v>295</v>
      </c>
      <c r="L24" s="209" t="s">
        <v>295</v>
      </c>
      <c r="M24" s="220" t="s">
        <v>295</v>
      </c>
      <c r="N24" s="155" t="s">
        <v>295</v>
      </c>
      <c r="O24" s="155" t="s">
        <v>295</v>
      </c>
    </row>
    <row r="25" spans="1:15" ht="12.75">
      <c r="A25" s="202" t="s">
        <v>15</v>
      </c>
      <c r="B25" s="157" t="s">
        <v>236</v>
      </c>
      <c r="C25" s="211" t="s">
        <v>236</v>
      </c>
      <c r="D25" s="222" t="s">
        <v>236</v>
      </c>
      <c r="E25" s="157" t="s">
        <v>236</v>
      </c>
      <c r="F25" s="157" t="s">
        <v>236</v>
      </c>
      <c r="G25" s="157" t="s">
        <v>236</v>
      </c>
      <c r="H25" s="211" t="s">
        <v>236</v>
      </c>
      <c r="I25" s="222" t="s">
        <v>236</v>
      </c>
      <c r="J25" s="157" t="s">
        <v>236</v>
      </c>
      <c r="K25" s="157" t="s">
        <v>236</v>
      </c>
      <c r="L25" s="211" t="s">
        <v>236</v>
      </c>
      <c r="M25" s="222" t="s">
        <v>236</v>
      </c>
      <c r="N25" s="157" t="s">
        <v>236</v>
      </c>
      <c r="O25" s="157" t="s">
        <v>236</v>
      </c>
    </row>
    <row r="26" spans="1:15" ht="12.75">
      <c r="A26" s="201" t="s">
        <v>237</v>
      </c>
      <c r="B26" s="158"/>
      <c r="C26" s="212"/>
      <c r="D26" s="223"/>
      <c r="E26" s="158"/>
      <c r="F26" s="158"/>
      <c r="G26" s="158"/>
      <c r="H26" s="212"/>
      <c r="I26" s="223"/>
      <c r="J26" s="158"/>
      <c r="K26" s="158"/>
      <c r="L26" s="212"/>
      <c r="M26" s="223"/>
      <c r="N26" s="158"/>
      <c r="O26" s="158"/>
    </row>
    <row r="27" spans="1:15" ht="12.75">
      <c r="A27" s="199" t="s">
        <v>238</v>
      </c>
      <c r="B27" s="155">
        <v>1</v>
      </c>
      <c r="C27" s="209">
        <v>1</v>
      </c>
      <c r="D27" s="220">
        <v>1</v>
      </c>
      <c r="E27" s="155">
        <v>1</v>
      </c>
      <c r="F27" s="155">
        <v>1</v>
      </c>
      <c r="G27" s="155">
        <v>1</v>
      </c>
      <c r="H27" s="209">
        <v>1</v>
      </c>
      <c r="I27" s="220">
        <v>1</v>
      </c>
      <c r="J27" s="155">
        <v>1</v>
      </c>
      <c r="K27" s="155">
        <v>1</v>
      </c>
      <c r="L27" s="209">
        <v>1</v>
      </c>
      <c r="M27" s="220">
        <v>1</v>
      </c>
      <c r="N27" s="155">
        <v>1</v>
      </c>
      <c r="O27" s="155">
        <v>1</v>
      </c>
    </row>
    <row r="28" spans="1:15" ht="12.75">
      <c r="A28" s="199" t="s">
        <v>239</v>
      </c>
      <c r="B28" s="155">
        <v>2</v>
      </c>
      <c r="C28" s="209">
        <v>2</v>
      </c>
      <c r="D28" s="220">
        <v>2</v>
      </c>
      <c r="E28" s="155">
        <v>2</v>
      </c>
      <c r="F28" s="155">
        <v>2</v>
      </c>
      <c r="G28" s="155">
        <v>2</v>
      </c>
      <c r="H28" s="209">
        <v>2</v>
      </c>
      <c r="I28" s="220">
        <v>2</v>
      </c>
      <c r="J28" s="155">
        <v>2</v>
      </c>
      <c r="K28" s="155">
        <v>2</v>
      </c>
      <c r="L28" s="209">
        <v>2</v>
      </c>
      <c r="M28" s="220">
        <v>2</v>
      </c>
      <c r="N28" s="155">
        <v>2</v>
      </c>
      <c r="O28" s="155">
        <v>2</v>
      </c>
    </row>
    <row r="29" spans="1:15" ht="12.75">
      <c r="A29" s="200" t="s">
        <v>240</v>
      </c>
      <c r="B29" s="156">
        <v>1</v>
      </c>
      <c r="C29" s="210">
        <v>1</v>
      </c>
      <c r="D29" s="221">
        <v>1</v>
      </c>
      <c r="E29" s="156">
        <v>1</v>
      </c>
      <c r="F29" s="156">
        <v>1</v>
      </c>
      <c r="G29" s="156">
        <v>1</v>
      </c>
      <c r="H29" s="210">
        <v>1</v>
      </c>
      <c r="I29" s="221">
        <v>1</v>
      </c>
      <c r="J29" s="156">
        <v>1</v>
      </c>
      <c r="K29" s="156">
        <v>1</v>
      </c>
      <c r="L29" s="210">
        <v>1</v>
      </c>
      <c r="M29" s="221">
        <v>1</v>
      </c>
      <c r="N29" s="156">
        <v>1</v>
      </c>
      <c r="O29" s="156">
        <v>1</v>
      </c>
    </row>
    <row r="30" spans="1:15" ht="12.75">
      <c r="A30" s="350" t="s">
        <v>274</v>
      </c>
      <c r="B30" s="346" t="s">
        <v>241</v>
      </c>
      <c r="C30" s="346"/>
      <c r="D30" s="338" t="s">
        <v>275</v>
      </c>
      <c r="E30" s="339"/>
      <c r="F30" s="346" t="s">
        <v>279</v>
      </c>
      <c r="G30" s="346"/>
      <c r="H30" s="346"/>
      <c r="I30" s="338" t="s">
        <v>286</v>
      </c>
      <c r="J30" s="339"/>
      <c r="K30" s="346" t="s">
        <v>291</v>
      </c>
      <c r="L30" s="346"/>
      <c r="M30" s="338" t="s">
        <v>298</v>
      </c>
      <c r="N30" s="346"/>
      <c r="O30" s="339"/>
    </row>
    <row r="31" spans="1:15" ht="12.75">
      <c r="A31" s="351"/>
      <c r="B31" s="336" t="s">
        <v>242</v>
      </c>
      <c r="C31" s="336"/>
      <c r="D31" s="284" t="s">
        <v>276</v>
      </c>
      <c r="E31" s="285"/>
      <c r="F31" s="336" t="s">
        <v>280</v>
      </c>
      <c r="G31" s="336"/>
      <c r="H31" s="336"/>
      <c r="I31" s="284" t="s">
        <v>287</v>
      </c>
      <c r="J31" s="285"/>
      <c r="K31" s="336" t="s">
        <v>292</v>
      </c>
      <c r="L31" s="336"/>
      <c r="M31" s="284" t="s">
        <v>299</v>
      </c>
      <c r="N31" s="336"/>
      <c r="O31" s="285"/>
    </row>
    <row r="32" spans="1:15" ht="12.75">
      <c r="A32" s="351"/>
      <c r="B32" s="336" t="s">
        <v>243</v>
      </c>
      <c r="C32" s="336"/>
      <c r="D32" s="284" t="s">
        <v>282</v>
      </c>
      <c r="E32" s="285"/>
      <c r="F32" s="336" t="s">
        <v>281</v>
      </c>
      <c r="G32" s="336"/>
      <c r="H32" s="336"/>
      <c r="I32" s="284" t="s">
        <v>288</v>
      </c>
      <c r="J32" s="285"/>
      <c r="K32" s="336" t="s">
        <v>293</v>
      </c>
      <c r="L32" s="336"/>
      <c r="M32" s="284" t="s">
        <v>300</v>
      </c>
      <c r="N32" s="336"/>
      <c r="O32" s="285"/>
    </row>
    <row r="33" spans="1:15" ht="12.75">
      <c r="A33" s="352"/>
      <c r="B33" s="336" t="s">
        <v>244</v>
      </c>
      <c r="C33" s="336"/>
      <c r="D33" s="284" t="s">
        <v>278</v>
      </c>
      <c r="E33" s="285"/>
      <c r="F33" s="336" t="s">
        <v>278</v>
      </c>
      <c r="G33" s="336"/>
      <c r="H33" s="336"/>
      <c r="I33" s="284" t="s">
        <v>289</v>
      </c>
      <c r="J33" s="285"/>
      <c r="K33" s="336" t="s">
        <v>294</v>
      </c>
      <c r="L33" s="336"/>
      <c r="M33" s="284" t="s">
        <v>301</v>
      </c>
      <c r="N33" s="336"/>
      <c r="O33" s="285"/>
    </row>
    <row r="34" spans="1:15" ht="12.75">
      <c r="A34" s="354" t="s">
        <v>364</v>
      </c>
      <c r="B34" s="346" t="s">
        <v>365</v>
      </c>
      <c r="C34" s="346"/>
      <c r="D34" s="338" t="s">
        <v>368</v>
      </c>
      <c r="E34" s="339"/>
      <c r="F34" s="347" t="s">
        <v>371</v>
      </c>
      <c r="G34" s="347"/>
      <c r="H34" s="347"/>
      <c r="I34" s="338" t="s">
        <v>374</v>
      </c>
      <c r="J34" s="339"/>
      <c r="K34" s="346" t="s">
        <v>374</v>
      </c>
      <c r="L34" s="346"/>
      <c r="M34" s="338" t="s">
        <v>377</v>
      </c>
      <c r="N34" s="346"/>
      <c r="O34" s="339"/>
    </row>
    <row r="35" spans="1:15" ht="12.75">
      <c r="A35" s="355"/>
      <c r="B35" s="336" t="s">
        <v>366</v>
      </c>
      <c r="C35" s="336"/>
      <c r="D35" s="284" t="s">
        <v>369</v>
      </c>
      <c r="E35" s="285"/>
      <c r="F35" s="342" t="s">
        <v>372</v>
      </c>
      <c r="G35" s="342"/>
      <c r="H35" s="342"/>
      <c r="I35" s="284" t="s">
        <v>375</v>
      </c>
      <c r="J35" s="285"/>
      <c r="K35" s="336" t="s">
        <v>375</v>
      </c>
      <c r="L35" s="336"/>
      <c r="M35" s="284" t="s">
        <v>378</v>
      </c>
      <c r="N35" s="336"/>
      <c r="O35" s="285"/>
    </row>
    <row r="36" spans="1:15" ht="12.75">
      <c r="A36" s="356"/>
      <c r="B36" s="337" t="s">
        <v>367</v>
      </c>
      <c r="C36" s="337"/>
      <c r="D36" s="340" t="s">
        <v>370</v>
      </c>
      <c r="E36" s="341"/>
      <c r="F36" s="343" t="s">
        <v>373</v>
      </c>
      <c r="G36" s="343"/>
      <c r="H36" s="343"/>
      <c r="I36" s="340" t="s">
        <v>376</v>
      </c>
      <c r="J36" s="341"/>
      <c r="K36" s="337" t="s">
        <v>376</v>
      </c>
      <c r="L36" s="337"/>
      <c r="M36" s="340" t="s">
        <v>379</v>
      </c>
      <c r="N36" s="337"/>
      <c r="O36" s="341"/>
    </row>
    <row r="37" spans="1:15" ht="12.75">
      <c r="A37" s="199" t="s">
        <v>169</v>
      </c>
      <c r="B37" s="151">
        <v>729</v>
      </c>
      <c r="C37" s="159">
        <v>760.5</v>
      </c>
      <c r="D37" s="160">
        <v>796.5</v>
      </c>
      <c r="E37" s="151">
        <v>837</v>
      </c>
      <c r="F37" s="151">
        <v>886.5</v>
      </c>
      <c r="G37" s="151">
        <v>886.5</v>
      </c>
      <c r="H37" s="159">
        <v>940.5</v>
      </c>
      <c r="I37" s="160">
        <v>978.6</v>
      </c>
      <c r="J37" s="151">
        <v>1021.4999999999999</v>
      </c>
      <c r="K37" s="151">
        <v>1071</v>
      </c>
      <c r="L37" s="159">
        <v>1134</v>
      </c>
      <c r="M37" s="160">
        <v>1201.5</v>
      </c>
      <c r="N37" s="160">
        <v>1273.5</v>
      </c>
      <c r="O37" s="151">
        <v>1273.5</v>
      </c>
    </row>
    <row r="38" spans="1:15" ht="12.75">
      <c r="A38" s="199" t="s">
        <v>170</v>
      </c>
      <c r="B38" s="151">
        <v>576.57</v>
      </c>
      <c r="C38" s="159">
        <v>599.12</v>
      </c>
      <c r="D38" s="160">
        <v>629.95</v>
      </c>
      <c r="E38" s="151">
        <v>658.95</v>
      </c>
      <c r="F38" s="151">
        <v>701.13</v>
      </c>
      <c r="G38" s="151">
        <v>701.13</v>
      </c>
      <c r="H38" s="159">
        <v>739.79</v>
      </c>
      <c r="I38" s="160">
        <v>773.01</v>
      </c>
      <c r="J38" s="151">
        <v>803.68</v>
      </c>
      <c r="K38" s="151">
        <v>846</v>
      </c>
      <c r="L38" s="159">
        <v>891.03</v>
      </c>
      <c r="M38" s="160">
        <v>949.07</v>
      </c>
      <c r="N38" s="160">
        <v>1000.54</v>
      </c>
      <c r="O38" s="151">
        <v>1000.54</v>
      </c>
    </row>
    <row r="39" spans="1:15" ht="12.75">
      <c r="A39" s="200" t="s">
        <v>245</v>
      </c>
      <c r="B39" s="195">
        <f aca="true" t="shared" si="4" ref="B39:H39">(9500*B5)+(500*B5)+(B8*B7)+(9500*B5*2)</f>
        <v>2427.0370000000003</v>
      </c>
      <c r="C39" s="196">
        <f t="shared" si="4"/>
        <v>2517.005</v>
      </c>
      <c r="D39" s="197">
        <f t="shared" si="4"/>
        <v>2623.2259999999997</v>
      </c>
      <c r="E39" s="195">
        <f t="shared" si="4"/>
        <v>2731.8500000000004</v>
      </c>
      <c r="F39" s="195">
        <f t="shared" si="4"/>
        <v>2805.0429999999997</v>
      </c>
      <c r="G39" s="195">
        <f t="shared" si="4"/>
        <v>2917.265</v>
      </c>
      <c r="H39" s="196">
        <f t="shared" si="4"/>
        <v>3033.9809999999998</v>
      </c>
      <c r="I39" s="197">
        <f aca="true" t="shared" si="5" ref="I39:N39">(9500*I5)+(500*I5)+(I8*I7)+(9500*I5*2)</f>
        <v>3129.2529999999997</v>
      </c>
      <c r="J39" s="195">
        <f t="shared" si="5"/>
        <v>3254.439</v>
      </c>
      <c r="K39" s="195">
        <f t="shared" si="5"/>
        <v>3438.216</v>
      </c>
      <c r="L39" s="196">
        <f t="shared" si="5"/>
        <v>3438.216</v>
      </c>
      <c r="M39" s="197">
        <f t="shared" si="5"/>
        <v>3541.3720000000003</v>
      </c>
      <c r="N39" s="197">
        <f t="shared" si="5"/>
        <v>3709.976</v>
      </c>
      <c r="O39" s="195">
        <f>(9500*O5)+(500*O5)+(O8*O7)+(9500*O5*2.15)</f>
        <v>3828.3707</v>
      </c>
    </row>
    <row r="40" spans="1:9" ht="6" customHeight="1">
      <c r="A40" s="141"/>
      <c r="B40" s="141"/>
      <c r="D40" s="141"/>
      <c r="F40" s="141"/>
      <c r="I40" s="141"/>
    </row>
    <row r="41" spans="1:15" ht="12.75">
      <c r="A41" s="357" t="s">
        <v>246</v>
      </c>
      <c r="B41" s="357"/>
      <c r="C41" s="357"/>
      <c r="D41" s="357"/>
      <c r="E41" s="357"/>
      <c r="F41" s="357"/>
      <c r="G41" s="357"/>
      <c r="H41" s="357"/>
      <c r="I41" s="357"/>
      <c r="J41" s="357"/>
      <c r="K41" s="357"/>
      <c r="L41" s="357"/>
      <c r="M41" s="357"/>
      <c r="N41" s="357"/>
      <c r="O41" s="147"/>
    </row>
    <row r="42" spans="1:15" ht="12.75">
      <c r="A42" s="357" t="s">
        <v>247</v>
      </c>
      <c r="B42" s="357"/>
      <c r="C42" s="357"/>
      <c r="D42" s="357"/>
      <c r="E42" s="357"/>
      <c r="F42" s="357"/>
      <c r="G42" s="357"/>
      <c r="H42" s="357"/>
      <c r="I42" s="357"/>
      <c r="J42" s="357"/>
      <c r="K42" s="357"/>
      <c r="L42" s="357"/>
      <c r="M42" s="357"/>
      <c r="N42" s="357"/>
      <c r="O42" s="147"/>
    </row>
    <row r="43" spans="1:15" ht="12.75" customHeight="1">
      <c r="A43" s="357" t="s">
        <v>248</v>
      </c>
      <c r="B43" s="357"/>
      <c r="C43" s="357"/>
      <c r="D43" s="357"/>
      <c r="E43" s="357"/>
      <c r="F43" s="357"/>
      <c r="G43" s="357"/>
      <c r="H43" s="357"/>
      <c r="I43" s="357"/>
      <c r="J43" s="357"/>
      <c r="K43" s="357"/>
      <c r="L43" s="357"/>
      <c r="M43" s="357"/>
      <c r="N43" s="357"/>
      <c r="O43" s="147"/>
    </row>
    <row r="44" spans="1:15" ht="43.5" customHeight="1">
      <c r="A44" s="357" t="s">
        <v>313</v>
      </c>
      <c r="B44" s="357"/>
      <c r="C44" s="357"/>
      <c r="D44" s="357"/>
      <c r="E44" s="357"/>
      <c r="F44" s="357"/>
      <c r="G44" s="357"/>
      <c r="H44" s="357"/>
      <c r="I44" s="357"/>
      <c r="J44" s="357"/>
      <c r="K44" s="357"/>
      <c r="L44" s="357"/>
      <c r="M44" s="357"/>
      <c r="N44" s="357"/>
      <c r="O44" s="357"/>
    </row>
    <row r="45" spans="1:15" ht="12.75" customHeight="1">
      <c r="A45" s="357" t="s">
        <v>251</v>
      </c>
      <c r="B45" s="357"/>
      <c r="C45" s="357"/>
      <c r="D45" s="357"/>
      <c r="E45" s="357"/>
      <c r="F45" s="357"/>
      <c r="G45" s="357"/>
      <c r="H45" s="357"/>
      <c r="I45" s="357"/>
      <c r="J45" s="357"/>
      <c r="K45" s="357"/>
      <c r="L45" s="357"/>
      <c r="M45" s="357"/>
      <c r="N45" s="357"/>
      <c r="O45" s="147"/>
    </row>
    <row r="46" spans="1:15" ht="18" customHeight="1">
      <c r="A46" s="357" t="s">
        <v>249</v>
      </c>
      <c r="B46" s="357"/>
      <c r="C46" s="357"/>
      <c r="D46" s="357"/>
      <c r="E46" s="357"/>
      <c r="F46" s="357"/>
      <c r="G46" s="357"/>
      <c r="H46" s="357"/>
      <c r="I46" s="357"/>
      <c r="J46" s="357"/>
      <c r="K46" s="357"/>
      <c r="L46" s="357"/>
      <c r="M46" s="357"/>
      <c r="N46" s="357"/>
      <c r="O46" s="147"/>
    </row>
    <row r="47" spans="1:15" ht="27.75" customHeight="1">
      <c r="A47" s="357" t="s">
        <v>302</v>
      </c>
      <c r="B47" s="357"/>
      <c r="C47" s="357"/>
      <c r="D47" s="357"/>
      <c r="E47" s="357"/>
      <c r="F47" s="357"/>
      <c r="G47" s="357"/>
      <c r="H47" s="357"/>
      <c r="I47" s="357"/>
      <c r="J47" s="357"/>
      <c r="K47" s="357"/>
      <c r="L47" s="357"/>
      <c r="M47" s="357"/>
      <c r="N47" s="357"/>
      <c r="O47" s="357"/>
    </row>
    <row r="48" spans="1:15" ht="18" customHeight="1">
      <c r="A48" s="357" t="s">
        <v>290</v>
      </c>
      <c r="B48" s="357"/>
      <c r="C48" s="357"/>
      <c r="D48" s="357"/>
      <c r="E48" s="357"/>
      <c r="F48" s="357"/>
      <c r="G48" s="357"/>
      <c r="H48" s="357"/>
      <c r="I48" s="357"/>
      <c r="J48" s="357"/>
      <c r="K48" s="357"/>
      <c r="L48" s="357"/>
      <c r="M48" s="357"/>
      <c r="N48" s="357"/>
      <c r="O48" s="147"/>
    </row>
    <row r="49" spans="1:15" ht="15.75" customHeight="1">
      <c r="A49" s="357" t="s">
        <v>363</v>
      </c>
      <c r="B49" s="357"/>
      <c r="C49" s="357"/>
      <c r="D49" s="357"/>
      <c r="E49" s="357"/>
      <c r="F49" s="357"/>
      <c r="G49" s="357"/>
      <c r="H49" s="357"/>
      <c r="I49" s="357"/>
      <c r="J49" s="357"/>
      <c r="K49" s="357"/>
      <c r="L49" s="357"/>
      <c r="M49" s="357"/>
      <c r="N49" s="357"/>
      <c r="O49" s="147"/>
    </row>
    <row r="50" spans="1:15" ht="16.5" customHeight="1">
      <c r="A50" s="357" t="s">
        <v>297</v>
      </c>
      <c r="B50" s="357"/>
      <c r="C50" s="357"/>
      <c r="D50" s="357"/>
      <c r="E50" s="357"/>
      <c r="F50" s="357"/>
      <c r="G50" s="357"/>
      <c r="H50" s="357"/>
      <c r="I50" s="357"/>
      <c r="J50" s="357"/>
      <c r="K50" s="357"/>
      <c r="L50" s="357"/>
      <c r="M50" s="357"/>
      <c r="N50" s="357"/>
      <c r="O50" s="147"/>
    </row>
    <row r="51" spans="1:15" ht="12.75">
      <c r="A51" s="357" t="s">
        <v>304</v>
      </c>
      <c r="B51" s="357"/>
      <c r="C51" s="357"/>
      <c r="D51" s="357"/>
      <c r="E51" s="357"/>
      <c r="F51" s="357"/>
      <c r="G51" s="357"/>
      <c r="H51" s="357"/>
      <c r="I51" s="357"/>
      <c r="J51" s="357"/>
      <c r="K51" s="357"/>
      <c r="L51" s="357"/>
      <c r="M51" s="357"/>
      <c r="N51" s="357"/>
      <c r="O51" s="147"/>
    </row>
  </sheetData>
  <sheetProtection/>
  <mergeCells count="62">
    <mergeCell ref="A44:O44"/>
    <mergeCell ref="M35:O35"/>
    <mergeCell ref="M36:O36"/>
    <mergeCell ref="M3:O3"/>
    <mergeCell ref="M30:O30"/>
    <mergeCell ref="M31:O31"/>
    <mergeCell ref="M32:O32"/>
    <mergeCell ref="M33:O33"/>
    <mergeCell ref="M34:O34"/>
    <mergeCell ref="A41:N41"/>
    <mergeCell ref="A51:N51"/>
    <mergeCell ref="A45:N45"/>
    <mergeCell ref="A46:N46"/>
    <mergeCell ref="A48:N48"/>
    <mergeCell ref="A49:N49"/>
    <mergeCell ref="A50:N50"/>
    <mergeCell ref="A47:O47"/>
    <mergeCell ref="A42:N42"/>
    <mergeCell ref="A43:N43"/>
    <mergeCell ref="D33:E33"/>
    <mergeCell ref="B30:C30"/>
    <mergeCell ref="B31:C31"/>
    <mergeCell ref="B32:C32"/>
    <mergeCell ref="B33:C33"/>
    <mergeCell ref="I32:J32"/>
    <mergeCell ref="I33:J33"/>
    <mergeCell ref="K31:L31"/>
    <mergeCell ref="A1:B1"/>
    <mergeCell ref="B3:C3"/>
    <mergeCell ref="D3:E3"/>
    <mergeCell ref="D34:E34"/>
    <mergeCell ref="D35:E35"/>
    <mergeCell ref="F33:H33"/>
    <mergeCell ref="D30:E30"/>
    <mergeCell ref="D31:E31"/>
    <mergeCell ref="A34:A36"/>
    <mergeCell ref="B36:C36"/>
    <mergeCell ref="K30:L30"/>
    <mergeCell ref="K32:L32"/>
    <mergeCell ref="K33:L33"/>
    <mergeCell ref="A30:A33"/>
    <mergeCell ref="D32:E32"/>
    <mergeCell ref="I30:J30"/>
    <mergeCell ref="I31:J31"/>
    <mergeCell ref="K3:L3"/>
    <mergeCell ref="F3:H3"/>
    <mergeCell ref="F30:H30"/>
    <mergeCell ref="F31:H31"/>
    <mergeCell ref="F32:H32"/>
    <mergeCell ref="B35:C35"/>
    <mergeCell ref="F34:H34"/>
    <mergeCell ref="I3:J3"/>
    <mergeCell ref="K34:L34"/>
    <mergeCell ref="B34:C34"/>
    <mergeCell ref="K35:L35"/>
    <mergeCell ref="K36:L36"/>
    <mergeCell ref="I34:J34"/>
    <mergeCell ref="I35:J35"/>
    <mergeCell ref="I36:J36"/>
    <mergeCell ref="D36:E36"/>
    <mergeCell ref="F35:H35"/>
    <mergeCell ref="F36:H36"/>
  </mergeCells>
  <printOptions horizontalCentered="1" verticalCentered="1"/>
  <pageMargins left="0.07874015748031496" right="0.07874015748031496" top="0.7874015748031497" bottom="0.7874015748031497" header="0.5118110236220472" footer="0.5118110236220472"/>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N14" sqref="N14"/>
    </sheetView>
  </sheetViews>
  <sheetFormatPr defaultColWidth="9.140625" defaultRowHeight="12.75"/>
  <cols>
    <col min="1" max="1" width="55.00390625" style="140" customWidth="1"/>
    <col min="2" max="13" width="14.140625" style="140" customWidth="1"/>
    <col min="14" max="16384" width="9.140625" style="140" customWidth="1"/>
  </cols>
  <sheetData>
    <row r="1" ht="19.5">
      <c r="A1" s="161" t="s">
        <v>384</v>
      </c>
    </row>
    <row r="2" ht="12.75">
      <c r="A2" s="141"/>
    </row>
    <row r="3" spans="1:13" ht="12.75">
      <c r="A3" s="198"/>
      <c r="B3" s="344">
        <v>2016</v>
      </c>
      <c r="C3" s="344"/>
      <c r="D3" s="348">
        <v>2017</v>
      </c>
      <c r="E3" s="349"/>
      <c r="F3" s="344">
        <v>2018</v>
      </c>
      <c r="G3" s="344"/>
      <c r="H3" s="358">
        <v>2019</v>
      </c>
      <c r="I3" s="359"/>
      <c r="J3" s="358">
        <v>2020</v>
      </c>
      <c r="K3" s="359"/>
      <c r="L3" s="358">
        <v>2021</v>
      </c>
      <c r="M3" s="359"/>
    </row>
    <row r="4" spans="1:13" ht="12.75">
      <c r="A4" s="228"/>
      <c r="B4" s="194" t="s">
        <v>217</v>
      </c>
      <c r="C4" s="193" t="s">
        <v>250</v>
      </c>
      <c r="D4" s="229" t="s">
        <v>217</v>
      </c>
      <c r="E4" s="194" t="s">
        <v>316</v>
      </c>
      <c r="F4" s="194" t="s">
        <v>217</v>
      </c>
      <c r="G4" s="193" t="s">
        <v>250</v>
      </c>
      <c r="H4" s="229" t="s">
        <v>217</v>
      </c>
      <c r="I4" s="237" t="s">
        <v>250</v>
      </c>
      <c r="J4" s="229" t="s">
        <v>217</v>
      </c>
      <c r="K4" s="194" t="s">
        <v>316</v>
      </c>
      <c r="L4" s="229" t="s">
        <v>217</v>
      </c>
      <c r="M4" s="229" t="s">
        <v>316</v>
      </c>
    </row>
    <row r="5" spans="1:13" ht="12.75">
      <c r="A5" s="199" t="s">
        <v>218</v>
      </c>
      <c r="B5" s="148">
        <v>0.088817</v>
      </c>
      <c r="C5" s="203">
        <v>0.093259</v>
      </c>
      <c r="D5" s="214">
        <v>0.096058</v>
      </c>
      <c r="E5" s="148">
        <v>0.102706</v>
      </c>
      <c r="F5" s="148">
        <v>0.10855</v>
      </c>
      <c r="G5" s="203">
        <v>0.11794</v>
      </c>
      <c r="H5" s="214">
        <v>0.130597</v>
      </c>
      <c r="I5" s="148">
        <v>0.138459</v>
      </c>
      <c r="J5" s="214">
        <v>0.146061</v>
      </c>
      <c r="K5" s="148">
        <v>0.154461</v>
      </c>
      <c r="L5" s="214">
        <v>0.165786</v>
      </c>
      <c r="M5" s="214">
        <v>0.179797</v>
      </c>
    </row>
    <row r="6" spans="1:13" ht="12.75">
      <c r="A6" s="199" t="s">
        <v>1</v>
      </c>
      <c r="B6" s="148">
        <v>0.028165</v>
      </c>
      <c r="C6" s="203">
        <v>0.029574</v>
      </c>
      <c r="D6" s="214">
        <v>0.030462</v>
      </c>
      <c r="E6" s="232">
        <v>0.03257</v>
      </c>
      <c r="F6" s="148">
        <v>0.034424</v>
      </c>
      <c r="G6" s="203">
        <v>0.037402</v>
      </c>
      <c r="H6" s="214">
        <v>0.041416</v>
      </c>
      <c r="I6" s="148">
        <v>0.04391</v>
      </c>
      <c r="J6" s="214">
        <v>0.046321</v>
      </c>
      <c r="K6" s="148">
        <v>0.048985</v>
      </c>
      <c r="L6" s="214">
        <v>0.052576</v>
      </c>
      <c r="M6" s="214">
        <v>0.057019</v>
      </c>
    </row>
    <row r="7" spans="1:13" ht="12.75">
      <c r="A7" s="200" t="s">
        <v>42</v>
      </c>
      <c r="B7" s="224">
        <v>1.390277</v>
      </c>
      <c r="C7" s="204">
        <v>1.4598</v>
      </c>
      <c r="D7" s="233">
        <v>1.503595</v>
      </c>
      <c r="E7" s="224">
        <v>1.607645</v>
      </c>
      <c r="F7" s="224">
        <v>1.699121</v>
      </c>
      <c r="G7" s="227">
        <v>1.8461</v>
      </c>
      <c r="H7" s="233">
        <v>2.044187</v>
      </c>
      <c r="I7" s="224">
        <v>2.167248</v>
      </c>
      <c r="J7" s="233">
        <v>2.28624</v>
      </c>
      <c r="K7" s="224">
        <v>2.417699</v>
      </c>
      <c r="L7" s="233">
        <v>2.594917</v>
      </c>
      <c r="M7" s="233">
        <v>2.814188</v>
      </c>
    </row>
    <row r="8" spans="1:13" ht="12.75">
      <c r="A8" s="199" t="s">
        <v>219</v>
      </c>
      <c r="B8" s="150">
        <v>1000</v>
      </c>
      <c r="C8" s="205">
        <v>1000</v>
      </c>
      <c r="D8" s="216">
        <v>1000</v>
      </c>
      <c r="E8" s="150">
        <v>1000</v>
      </c>
      <c r="F8" s="150">
        <v>1000</v>
      </c>
      <c r="G8" s="205">
        <v>1000</v>
      </c>
      <c r="H8" s="216">
        <v>1000</v>
      </c>
      <c r="I8" s="150">
        <v>1000</v>
      </c>
      <c r="J8" s="216">
        <v>1000</v>
      </c>
      <c r="K8" s="150">
        <v>1000</v>
      </c>
      <c r="L8" s="216">
        <v>1000</v>
      </c>
      <c r="M8" s="216">
        <v>1000</v>
      </c>
    </row>
    <row r="9" spans="1:13" ht="12.75">
      <c r="A9" s="199" t="s">
        <v>220</v>
      </c>
      <c r="B9" s="150" t="s">
        <v>94</v>
      </c>
      <c r="C9" s="205" t="s">
        <v>94</v>
      </c>
      <c r="D9" s="216" t="s">
        <v>94</v>
      </c>
      <c r="E9" s="150" t="s">
        <v>94</v>
      </c>
      <c r="F9" s="150" t="s">
        <v>94</v>
      </c>
      <c r="G9" s="205" t="s">
        <v>94</v>
      </c>
      <c r="H9" s="216" t="s">
        <v>94</v>
      </c>
      <c r="I9" s="150" t="s">
        <v>94</v>
      </c>
      <c r="J9" s="216" t="s">
        <v>94</v>
      </c>
      <c r="K9" s="150" t="s">
        <v>94</v>
      </c>
      <c r="L9" s="216" t="s">
        <v>94</v>
      </c>
      <c r="M9" s="216" t="s">
        <v>94</v>
      </c>
    </row>
    <row r="10" spans="1:13" ht="12.75">
      <c r="A10" s="199" t="s">
        <v>221</v>
      </c>
      <c r="B10" s="151">
        <f aca="true" t="shared" si="0" ref="B10:M10">250*B5</f>
        <v>22.20425</v>
      </c>
      <c r="C10" s="159">
        <f t="shared" si="0"/>
        <v>23.31475</v>
      </c>
      <c r="D10" s="160">
        <f t="shared" si="0"/>
        <v>24.0145</v>
      </c>
      <c r="E10" s="151">
        <f t="shared" si="0"/>
        <v>25.6765</v>
      </c>
      <c r="F10" s="151">
        <f t="shared" si="0"/>
        <v>27.1375</v>
      </c>
      <c r="G10" s="159">
        <f t="shared" si="0"/>
        <v>29.485</v>
      </c>
      <c r="H10" s="160">
        <f t="shared" si="0"/>
        <v>32.649249999999995</v>
      </c>
      <c r="I10" s="151">
        <f t="shared" si="0"/>
        <v>34.61475</v>
      </c>
      <c r="J10" s="160">
        <f t="shared" si="0"/>
        <v>36.51525</v>
      </c>
      <c r="K10" s="151">
        <f t="shared" si="0"/>
        <v>38.615249999999996</v>
      </c>
      <c r="L10" s="160">
        <f t="shared" si="0"/>
        <v>41.4465</v>
      </c>
      <c r="M10" s="160">
        <f t="shared" si="0"/>
        <v>44.949250000000006</v>
      </c>
    </row>
    <row r="11" spans="1:13" ht="12.75">
      <c r="A11" s="199" t="s">
        <v>388</v>
      </c>
      <c r="B11" s="152">
        <f aca="true" t="shared" si="1" ref="B11:I11">2134*B5</f>
        <v>189.53547799999998</v>
      </c>
      <c r="C11" s="206">
        <f t="shared" si="1"/>
        <v>199.014706</v>
      </c>
      <c r="D11" s="217">
        <f t="shared" si="1"/>
        <v>204.987772</v>
      </c>
      <c r="E11" s="152">
        <f t="shared" si="1"/>
        <v>219.17460400000002</v>
      </c>
      <c r="F11" s="152">
        <f t="shared" si="1"/>
        <v>231.64569999999998</v>
      </c>
      <c r="G11" s="206">
        <f t="shared" si="1"/>
        <v>251.68396</v>
      </c>
      <c r="H11" s="217">
        <f t="shared" si="1"/>
        <v>278.69399799999997</v>
      </c>
      <c r="I11" s="152">
        <f t="shared" si="1"/>
        <v>295.471506</v>
      </c>
      <c r="J11" s="217">
        <f>2273*J5</f>
        <v>331.996653</v>
      </c>
      <c r="K11" s="152">
        <f>2273*K5</f>
        <v>351.08985299999995</v>
      </c>
      <c r="L11" s="217">
        <f>2273*L5</f>
        <v>376.831578</v>
      </c>
      <c r="M11" s="217">
        <f>2273*M5</f>
        <v>408.678581</v>
      </c>
    </row>
    <row r="12" spans="1:13" ht="12.75">
      <c r="A12" s="199" t="s">
        <v>394</v>
      </c>
      <c r="B12" s="151" t="s">
        <v>306</v>
      </c>
      <c r="C12" s="159" t="s">
        <v>306</v>
      </c>
      <c r="D12" s="160" t="s">
        <v>306</v>
      </c>
      <c r="E12" s="151" t="s">
        <v>306</v>
      </c>
      <c r="F12" s="151" t="s">
        <v>306</v>
      </c>
      <c r="G12" s="159" t="s">
        <v>306</v>
      </c>
      <c r="H12" s="160" t="s">
        <v>306</v>
      </c>
      <c r="I12" s="151" t="s">
        <v>306</v>
      </c>
      <c r="J12" s="160" t="s">
        <v>306</v>
      </c>
      <c r="K12" s="151" t="s">
        <v>306</v>
      </c>
      <c r="L12" s="160" t="s">
        <v>306</v>
      </c>
      <c r="M12" s="160" t="s">
        <v>306</v>
      </c>
    </row>
    <row r="13" spans="1:13" ht="12.75">
      <c r="A13" s="199" t="s">
        <v>222</v>
      </c>
      <c r="B13" s="153" t="s">
        <v>312</v>
      </c>
      <c r="C13" s="207" t="s">
        <v>312</v>
      </c>
      <c r="D13" s="218" t="s">
        <v>312</v>
      </c>
      <c r="E13" s="153" t="s">
        <v>312</v>
      </c>
      <c r="F13" s="153" t="s">
        <v>312</v>
      </c>
      <c r="G13" s="207" t="s">
        <v>312</v>
      </c>
      <c r="H13" s="218" t="s">
        <v>312</v>
      </c>
      <c r="I13" s="153" t="s">
        <v>312</v>
      </c>
      <c r="J13" s="218" t="s">
        <v>312</v>
      </c>
      <c r="K13" s="153" t="s">
        <v>312</v>
      </c>
      <c r="L13" s="218" t="s">
        <v>312</v>
      </c>
      <c r="M13" s="218" t="s">
        <v>312</v>
      </c>
    </row>
    <row r="14" spans="1:13" ht="12.75">
      <c r="A14" s="201" t="s">
        <v>223</v>
      </c>
      <c r="B14" s="154"/>
      <c r="C14" s="208"/>
      <c r="D14" s="219"/>
      <c r="E14" s="154"/>
      <c r="F14" s="154"/>
      <c r="G14" s="208"/>
      <c r="H14" s="219"/>
      <c r="I14" s="154"/>
      <c r="J14" s="219"/>
      <c r="K14" s="154"/>
      <c r="L14" s="219"/>
      <c r="M14" s="219"/>
    </row>
    <row r="15" spans="1:13" ht="12.75">
      <c r="A15" s="199" t="s">
        <v>224</v>
      </c>
      <c r="B15" s="155"/>
      <c r="C15" s="209"/>
      <c r="D15" s="220"/>
      <c r="E15" s="155"/>
      <c r="F15" s="155"/>
      <c r="G15" s="209"/>
      <c r="H15" s="220"/>
      <c r="I15" s="155"/>
      <c r="J15" s="220"/>
      <c r="K15" s="155"/>
      <c r="L15" s="220"/>
      <c r="M15" s="220"/>
    </row>
    <row r="16" spans="1:13" ht="12.75">
      <c r="A16" s="199" t="s">
        <v>225</v>
      </c>
      <c r="B16" s="155"/>
      <c r="C16" s="209"/>
      <c r="D16" s="220"/>
      <c r="E16" s="155"/>
      <c r="F16" s="155"/>
      <c r="G16" s="209"/>
      <c r="H16" s="220"/>
      <c r="I16" s="155"/>
      <c r="J16" s="220"/>
      <c r="K16" s="155"/>
      <c r="L16" s="220"/>
      <c r="M16" s="220"/>
    </row>
    <row r="17" spans="1:13" ht="12.75">
      <c r="A17" s="199" t="s">
        <v>226</v>
      </c>
      <c r="B17" s="155" t="s">
        <v>283</v>
      </c>
      <c r="C17" s="209" t="s">
        <v>283</v>
      </c>
      <c r="D17" s="220" t="s">
        <v>283</v>
      </c>
      <c r="E17" s="155" t="s">
        <v>283</v>
      </c>
      <c r="F17" s="155" t="s">
        <v>283</v>
      </c>
      <c r="G17" s="209" t="s">
        <v>283</v>
      </c>
      <c r="H17" s="220" t="s">
        <v>283</v>
      </c>
      <c r="I17" s="155" t="s">
        <v>283</v>
      </c>
      <c r="J17" s="220" t="s">
        <v>283</v>
      </c>
      <c r="K17" s="155" t="s">
        <v>283</v>
      </c>
      <c r="L17" s="220" t="s">
        <v>283</v>
      </c>
      <c r="M17" s="220" t="s">
        <v>283</v>
      </c>
    </row>
    <row r="18" spans="1:13" ht="12.75">
      <c r="A18" s="199" t="s">
        <v>227</v>
      </c>
      <c r="B18" s="155" t="s">
        <v>228</v>
      </c>
      <c r="C18" s="209" t="s">
        <v>228</v>
      </c>
      <c r="D18" s="220" t="s">
        <v>228</v>
      </c>
      <c r="E18" s="155" t="s">
        <v>228</v>
      </c>
      <c r="F18" s="155" t="s">
        <v>228</v>
      </c>
      <c r="G18" s="209" t="s">
        <v>228</v>
      </c>
      <c r="H18" s="220" t="s">
        <v>228</v>
      </c>
      <c r="I18" s="155" t="s">
        <v>228</v>
      </c>
      <c r="J18" s="220" t="s">
        <v>228</v>
      </c>
      <c r="K18" s="155" t="s">
        <v>228</v>
      </c>
      <c r="L18" s="220" t="s">
        <v>228</v>
      </c>
      <c r="M18" s="220" t="s">
        <v>228</v>
      </c>
    </row>
    <row r="19" spans="1:13" ht="12.75">
      <c r="A19" s="199" t="s">
        <v>229</v>
      </c>
      <c r="B19" s="155"/>
      <c r="C19" s="209"/>
      <c r="D19" s="220"/>
      <c r="E19" s="155"/>
      <c r="F19" s="155"/>
      <c r="G19" s="209"/>
      <c r="H19" s="220"/>
      <c r="I19" s="155"/>
      <c r="J19" s="220"/>
      <c r="K19" s="155"/>
      <c r="L19" s="220"/>
      <c r="M19" s="220"/>
    </row>
    <row r="20" spans="1:13" ht="12.75">
      <c r="A20" s="199" t="s">
        <v>226</v>
      </c>
      <c r="B20" s="155" t="s">
        <v>230</v>
      </c>
      <c r="C20" s="209" t="s">
        <v>230</v>
      </c>
      <c r="D20" s="220" t="s">
        <v>230</v>
      </c>
      <c r="E20" s="155" t="s">
        <v>230</v>
      </c>
      <c r="F20" s="155" t="s">
        <v>230</v>
      </c>
      <c r="G20" s="209" t="s">
        <v>230</v>
      </c>
      <c r="H20" s="220" t="s">
        <v>230</v>
      </c>
      <c r="I20" s="155" t="s">
        <v>230</v>
      </c>
      <c r="J20" s="220" t="s">
        <v>230</v>
      </c>
      <c r="K20" s="155" t="s">
        <v>230</v>
      </c>
      <c r="L20" s="220" t="s">
        <v>230</v>
      </c>
      <c r="M20" s="220" t="s">
        <v>230</v>
      </c>
    </row>
    <row r="21" spans="1:13" ht="12.75">
      <c r="A21" s="199" t="s">
        <v>231</v>
      </c>
      <c r="B21" s="155" t="s">
        <v>232</v>
      </c>
      <c r="C21" s="209" t="s">
        <v>232</v>
      </c>
      <c r="D21" s="220" t="s">
        <v>232</v>
      </c>
      <c r="E21" s="155" t="s">
        <v>232</v>
      </c>
      <c r="F21" s="155" t="s">
        <v>232</v>
      </c>
      <c r="G21" s="209" t="s">
        <v>232</v>
      </c>
      <c r="H21" s="220" t="s">
        <v>232</v>
      </c>
      <c r="I21" s="155" t="s">
        <v>232</v>
      </c>
      <c r="J21" s="220" t="s">
        <v>232</v>
      </c>
      <c r="K21" s="155" t="s">
        <v>232</v>
      </c>
      <c r="L21" s="220" t="s">
        <v>232</v>
      </c>
      <c r="M21" s="220" t="s">
        <v>232</v>
      </c>
    </row>
    <row r="22" spans="1:13" ht="12.75">
      <c r="A22" s="199" t="s">
        <v>233</v>
      </c>
      <c r="B22" s="155"/>
      <c r="C22" s="209"/>
      <c r="D22" s="220"/>
      <c r="E22" s="155"/>
      <c r="F22" s="155"/>
      <c r="G22" s="209"/>
      <c r="H22" s="220"/>
      <c r="I22" s="155"/>
      <c r="J22" s="220"/>
      <c r="K22" s="155"/>
      <c r="L22" s="220"/>
      <c r="M22" s="220"/>
    </row>
    <row r="23" spans="1:13" ht="12.75">
      <c r="A23" s="199" t="s">
        <v>234</v>
      </c>
      <c r="B23" s="155" t="s">
        <v>230</v>
      </c>
      <c r="C23" s="209" t="s">
        <v>230</v>
      </c>
      <c r="D23" s="220" t="s">
        <v>230</v>
      </c>
      <c r="E23" s="155" t="s">
        <v>230</v>
      </c>
      <c r="F23" s="155" t="s">
        <v>230</v>
      </c>
      <c r="G23" s="209" t="s">
        <v>230</v>
      </c>
      <c r="H23" s="220" t="s">
        <v>230</v>
      </c>
      <c r="I23" s="155" t="s">
        <v>230</v>
      </c>
      <c r="J23" s="220" t="s">
        <v>230</v>
      </c>
      <c r="K23" s="155" t="s">
        <v>230</v>
      </c>
      <c r="L23" s="220" t="s">
        <v>230</v>
      </c>
      <c r="M23" s="220" t="s">
        <v>230</v>
      </c>
    </row>
    <row r="24" spans="1:13" ht="12.75">
      <c r="A24" s="199" t="s">
        <v>392</v>
      </c>
      <c r="B24" s="155" t="s">
        <v>295</v>
      </c>
      <c r="C24" s="209" t="s">
        <v>295</v>
      </c>
      <c r="D24" s="220" t="s">
        <v>295</v>
      </c>
      <c r="E24" s="155" t="s">
        <v>295</v>
      </c>
      <c r="F24" s="155" t="s">
        <v>295</v>
      </c>
      <c r="G24" s="209" t="s">
        <v>295</v>
      </c>
      <c r="H24" s="220" t="s">
        <v>295</v>
      </c>
      <c r="I24" s="155" t="s">
        <v>295</v>
      </c>
      <c r="J24" s="220" t="s">
        <v>295</v>
      </c>
      <c r="K24" s="155" t="s">
        <v>295</v>
      </c>
      <c r="L24" s="220" t="s">
        <v>295</v>
      </c>
      <c r="M24" s="220" t="s">
        <v>295</v>
      </c>
    </row>
    <row r="25" spans="1:13" ht="12.75">
      <c r="A25" s="202" t="s">
        <v>15</v>
      </c>
      <c r="B25" s="157" t="s">
        <v>236</v>
      </c>
      <c r="C25" s="211" t="s">
        <v>236</v>
      </c>
      <c r="D25" s="222" t="s">
        <v>236</v>
      </c>
      <c r="E25" s="157" t="s">
        <v>236</v>
      </c>
      <c r="F25" s="157" t="s">
        <v>236</v>
      </c>
      <c r="G25" s="211" t="s">
        <v>236</v>
      </c>
      <c r="H25" s="222" t="s">
        <v>236</v>
      </c>
      <c r="I25" s="157" t="s">
        <v>236</v>
      </c>
      <c r="J25" s="222" t="s">
        <v>236</v>
      </c>
      <c r="K25" s="157" t="s">
        <v>236</v>
      </c>
      <c r="L25" s="222" t="s">
        <v>236</v>
      </c>
      <c r="M25" s="222" t="s">
        <v>236</v>
      </c>
    </row>
    <row r="26" spans="1:13" ht="12.75">
      <c r="A26" s="201" t="s">
        <v>237</v>
      </c>
      <c r="B26" s="158"/>
      <c r="C26" s="212"/>
      <c r="D26" s="223"/>
      <c r="E26" s="158"/>
      <c r="F26" s="158"/>
      <c r="G26" s="212"/>
      <c r="H26" s="223"/>
      <c r="I26" s="158"/>
      <c r="J26" s="223"/>
      <c r="K26" s="158"/>
      <c r="L26" s="223"/>
      <c r="M26" s="223"/>
    </row>
    <row r="27" spans="1:13" ht="12.75">
      <c r="A27" s="199" t="s">
        <v>238</v>
      </c>
      <c r="B27" s="155">
        <v>1</v>
      </c>
      <c r="C27" s="209">
        <v>1</v>
      </c>
      <c r="D27" s="220">
        <v>1</v>
      </c>
      <c r="E27" s="155">
        <v>1</v>
      </c>
      <c r="F27" s="155">
        <v>1</v>
      </c>
      <c r="G27" s="209">
        <v>1</v>
      </c>
      <c r="H27" s="220">
        <v>1</v>
      </c>
      <c r="I27" s="155">
        <v>1</v>
      </c>
      <c r="J27" s="220">
        <v>1</v>
      </c>
      <c r="K27" s="155">
        <v>1</v>
      </c>
      <c r="L27" s="220">
        <v>1</v>
      </c>
      <c r="M27" s="220">
        <v>1</v>
      </c>
    </row>
    <row r="28" spans="1:13" ht="12.75">
      <c r="A28" s="199" t="s">
        <v>239</v>
      </c>
      <c r="B28" s="155">
        <v>2</v>
      </c>
      <c r="C28" s="209">
        <v>2</v>
      </c>
      <c r="D28" s="220">
        <v>2</v>
      </c>
      <c r="E28" s="155">
        <v>2</v>
      </c>
      <c r="F28" s="155">
        <v>2</v>
      </c>
      <c r="G28" s="209">
        <v>2</v>
      </c>
      <c r="H28" s="220">
        <v>2</v>
      </c>
      <c r="I28" s="155">
        <v>2</v>
      </c>
      <c r="J28" s="220">
        <v>2</v>
      </c>
      <c r="K28" s="155">
        <v>2</v>
      </c>
      <c r="L28" s="220">
        <v>2</v>
      </c>
      <c r="M28" s="220">
        <v>2</v>
      </c>
    </row>
    <row r="29" spans="1:13" ht="12.75">
      <c r="A29" s="200" t="s">
        <v>240</v>
      </c>
      <c r="B29" s="156">
        <v>1</v>
      </c>
      <c r="C29" s="210">
        <v>1</v>
      </c>
      <c r="D29" s="221">
        <v>1</v>
      </c>
      <c r="E29" s="156">
        <v>1</v>
      </c>
      <c r="F29" s="156">
        <v>1</v>
      </c>
      <c r="G29" s="210">
        <v>1</v>
      </c>
      <c r="H29" s="221">
        <v>1</v>
      </c>
      <c r="I29" s="156">
        <v>1</v>
      </c>
      <c r="J29" s="221">
        <v>1</v>
      </c>
      <c r="K29" s="156">
        <v>1</v>
      </c>
      <c r="L29" s="221">
        <v>1</v>
      </c>
      <c r="M29" s="221">
        <v>1</v>
      </c>
    </row>
    <row r="30" spans="1:13" ht="12.75">
      <c r="A30" s="354" t="s">
        <v>397</v>
      </c>
      <c r="B30" s="336" t="s">
        <v>307</v>
      </c>
      <c r="C30" s="336"/>
      <c r="D30" s="338" t="s">
        <v>314</v>
      </c>
      <c r="E30" s="339"/>
      <c r="F30" s="346" t="s">
        <v>318</v>
      </c>
      <c r="G30" s="346"/>
      <c r="H30" s="360" t="s">
        <v>332</v>
      </c>
      <c r="I30" s="361"/>
      <c r="J30" s="360" t="s">
        <v>336</v>
      </c>
      <c r="K30" s="361"/>
      <c r="L30" s="360" t="s">
        <v>344</v>
      </c>
      <c r="M30" s="361"/>
    </row>
    <row r="31" spans="1:13" ht="12.75">
      <c r="A31" s="355"/>
      <c r="B31" s="336" t="s">
        <v>308</v>
      </c>
      <c r="C31" s="336"/>
      <c r="D31" s="284" t="s">
        <v>315</v>
      </c>
      <c r="E31" s="285"/>
      <c r="F31" s="336" t="s">
        <v>319</v>
      </c>
      <c r="G31" s="336"/>
      <c r="H31" s="362" t="s">
        <v>333</v>
      </c>
      <c r="I31" s="363"/>
      <c r="J31" s="362" t="s">
        <v>337</v>
      </c>
      <c r="K31" s="363"/>
      <c r="L31" s="362" t="s">
        <v>345</v>
      </c>
      <c r="M31" s="363"/>
    </row>
    <row r="32" spans="1:13" ht="12.75">
      <c r="A32" s="355"/>
      <c r="B32" s="336" t="s">
        <v>309</v>
      </c>
      <c r="C32" s="336"/>
      <c r="D32" s="284" t="s">
        <v>309</v>
      </c>
      <c r="E32" s="285"/>
      <c r="F32" s="336" t="s">
        <v>320</v>
      </c>
      <c r="G32" s="336"/>
      <c r="H32" s="362" t="s">
        <v>334</v>
      </c>
      <c r="I32" s="363"/>
      <c r="J32" s="362" t="s">
        <v>338</v>
      </c>
      <c r="K32" s="363"/>
      <c r="L32" s="362" t="s">
        <v>346</v>
      </c>
      <c r="M32" s="363"/>
    </row>
    <row r="33" spans="1:13" ht="12.75">
      <c r="A33" s="355"/>
      <c r="B33" s="336" t="s">
        <v>310</v>
      </c>
      <c r="C33" s="336"/>
      <c r="D33" s="284" t="s">
        <v>310</v>
      </c>
      <c r="E33" s="285"/>
      <c r="F33" s="336" t="s">
        <v>321</v>
      </c>
      <c r="G33" s="336"/>
      <c r="H33" s="362" t="s">
        <v>335</v>
      </c>
      <c r="I33" s="363"/>
      <c r="J33" s="362" t="s">
        <v>343</v>
      </c>
      <c r="K33" s="363"/>
      <c r="L33" s="362" t="s">
        <v>347</v>
      </c>
      <c r="M33" s="363"/>
    </row>
    <row r="34" spans="1:13" ht="12.75">
      <c r="A34" s="355"/>
      <c r="B34" s="336"/>
      <c r="C34" s="336"/>
      <c r="D34" s="284"/>
      <c r="E34" s="285"/>
      <c r="F34" s="336"/>
      <c r="G34" s="336"/>
      <c r="H34" s="362"/>
      <c r="I34" s="363"/>
      <c r="J34" s="362" t="s">
        <v>339</v>
      </c>
      <c r="K34" s="363"/>
      <c r="L34" s="364" t="s">
        <v>348</v>
      </c>
      <c r="M34" s="365"/>
    </row>
    <row r="35" spans="1:13" ht="12.75">
      <c r="A35" s="354" t="s">
        <v>390</v>
      </c>
      <c r="B35" s="346" t="s">
        <v>322</v>
      </c>
      <c r="C35" s="346"/>
      <c r="D35" s="338" t="s">
        <v>322</v>
      </c>
      <c r="E35" s="339"/>
      <c r="F35" s="346" t="s">
        <v>326</v>
      </c>
      <c r="G35" s="346"/>
      <c r="H35" s="338" t="s">
        <v>329</v>
      </c>
      <c r="I35" s="339"/>
      <c r="J35" s="338" t="s">
        <v>340</v>
      </c>
      <c r="K35" s="339"/>
      <c r="L35" s="366" t="s">
        <v>349</v>
      </c>
      <c r="M35" s="367"/>
    </row>
    <row r="36" spans="1:13" ht="12.75">
      <c r="A36" s="355"/>
      <c r="B36" s="336" t="s">
        <v>323</v>
      </c>
      <c r="C36" s="336"/>
      <c r="D36" s="284" t="s">
        <v>325</v>
      </c>
      <c r="E36" s="285"/>
      <c r="F36" s="336" t="s">
        <v>327</v>
      </c>
      <c r="G36" s="336"/>
      <c r="H36" s="284" t="s">
        <v>330</v>
      </c>
      <c r="I36" s="285"/>
      <c r="J36" s="284" t="s">
        <v>341</v>
      </c>
      <c r="K36" s="285"/>
      <c r="L36" s="370" t="s">
        <v>350</v>
      </c>
      <c r="M36" s="371"/>
    </row>
    <row r="37" spans="1:13" ht="12.75">
      <c r="A37" s="356"/>
      <c r="B37" s="337" t="s">
        <v>324</v>
      </c>
      <c r="C37" s="337"/>
      <c r="D37" s="340" t="s">
        <v>324</v>
      </c>
      <c r="E37" s="341"/>
      <c r="F37" s="337" t="s">
        <v>328</v>
      </c>
      <c r="G37" s="337"/>
      <c r="H37" s="340" t="s">
        <v>331</v>
      </c>
      <c r="I37" s="341"/>
      <c r="J37" s="340" t="s">
        <v>342</v>
      </c>
      <c r="K37" s="341"/>
      <c r="L37" s="368" t="s">
        <v>351</v>
      </c>
      <c r="M37" s="369"/>
    </row>
    <row r="38" spans="1:13" ht="12.75">
      <c r="A38" s="201" t="s">
        <v>169</v>
      </c>
      <c r="B38" s="372">
        <v>1647</v>
      </c>
      <c r="C38" s="372"/>
      <c r="D38" s="373">
        <v>1777.5</v>
      </c>
      <c r="E38" s="374"/>
      <c r="F38" s="372">
        <v>2029.5</v>
      </c>
      <c r="G38" s="372"/>
      <c r="H38" s="373">
        <v>2558.4</v>
      </c>
      <c r="I38" s="374"/>
      <c r="J38" s="373">
        <v>2943</v>
      </c>
      <c r="K38" s="374"/>
      <c r="L38" s="373">
        <v>3577.5</v>
      </c>
      <c r="M38" s="374"/>
    </row>
    <row r="39" spans="1:13" ht="12.75">
      <c r="A39" s="199" t="s">
        <v>396</v>
      </c>
      <c r="B39" s="375">
        <v>1300.99</v>
      </c>
      <c r="C39" s="375"/>
      <c r="D39" s="376">
        <v>1404.06</v>
      </c>
      <c r="E39" s="377"/>
      <c r="F39" s="375">
        <v>1603.12</v>
      </c>
      <c r="G39" s="375"/>
      <c r="H39" s="376">
        <v>2020.9</v>
      </c>
      <c r="I39" s="377"/>
      <c r="J39" s="376">
        <v>2324.71</v>
      </c>
      <c r="K39" s="377"/>
      <c r="L39" s="376">
        <v>2825.9</v>
      </c>
      <c r="M39" s="377"/>
    </row>
    <row r="40" spans="1:13" ht="12.75">
      <c r="A40" s="200" t="s">
        <v>245</v>
      </c>
      <c r="B40" s="195">
        <f aca="true" t="shared" si="2" ref="B40:G40">(9500*B5)+(500*B5)+(B8*B7)+(9500*B5*2.15)</f>
        <v>4092.534225</v>
      </c>
      <c r="C40" s="196">
        <f t="shared" si="2"/>
        <v>4297.205075</v>
      </c>
      <c r="D40" s="197">
        <f t="shared" si="2"/>
        <v>4426.1596500000005</v>
      </c>
      <c r="E40" s="195">
        <f t="shared" si="2"/>
        <v>4732.47505</v>
      </c>
      <c r="F40" s="195">
        <f t="shared" si="2"/>
        <v>5001.75475</v>
      </c>
      <c r="G40" s="196">
        <f t="shared" si="2"/>
        <v>5434.4245</v>
      </c>
      <c r="H40" s="197">
        <f>(9500*H5)+(500*H5)+(H8*H7)+(9500*H5*2.15)</f>
        <v>6017.600724999999</v>
      </c>
      <c r="I40" s="195">
        <f>(9500*I5)+(500*I5)+(I8*I7)+(9500*I5*2.15)</f>
        <v>6379.863074999999</v>
      </c>
      <c r="J40" s="197">
        <f>(9500*J5)+(500*J5)+(J8*J7)+(9500*J5*2.15)</f>
        <v>6730.145925</v>
      </c>
      <c r="K40" s="195">
        <f>(9500*K5)+(500*K5)+(K8*K7)+(9500*K5*2.15)</f>
        <v>7117.174924999999</v>
      </c>
      <c r="L40" s="197">
        <v>7638.96</v>
      </c>
      <c r="M40" s="197">
        <v>8284.51</v>
      </c>
    </row>
    <row r="41" ht="6" customHeight="1">
      <c r="A41" s="141"/>
    </row>
    <row r="42" spans="1:13" ht="12.75">
      <c r="A42" s="357" t="s">
        <v>246</v>
      </c>
      <c r="B42" s="357"/>
      <c r="C42" s="357"/>
      <c r="D42" s="357"/>
      <c r="E42" s="357"/>
      <c r="F42" s="357"/>
      <c r="G42" s="357"/>
      <c r="H42" s="357"/>
      <c r="I42" s="357"/>
      <c r="J42" s="357"/>
      <c r="K42" s="357"/>
      <c r="L42" s="357"/>
      <c r="M42" s="357"/>
    </row>
    <row r="43" spans="1:13" ht="12.75">
      <c r="A43" s="357" t="s">
        <v>247</v>
      </c>
      <c r="B43" s="357"/>
      <c r="C43" s="357"/>
      <c r="D43" s="357"/>
      <c r="E43" s="357"/>
      <c r="F43" s="357"/>
      <c r="G43" s="357"/>
      <c r="H43" s="357"/>
      <c r="I43" s="357"/>
      <c r="J43" s="357"/>
      <c r="K43" s="357"/>
      <c r="L43" s="357"/>
      <c r="M43" s="357"/>
    </row>
    <row r="44" spans="1:13" ht="12.75" customHeight="1">
      <c r="A44" s="357" t="s">
        <v>248</v>
      </c>
      <c r="B44" s="357"/>
      <c r="C44" s="357"/>
      <c r="D44" s="357"/>
      <c r="E44" s="357"/>
      <c r="F44" s="357"/>
      <c r="G44" s="357"/>
      <c r="H44" s="357"/>
      <c r="I44" s="357"/>
      <c r="J44" s="357"/>
      <c r="K44" s="357"/>
      <c r="L44" s="357"/>
      <c r="M44" s="357"/>
    </row>
    <row r="45" spans="1:13" ht="38.25" customHeight="1">
      <c r="A45" s="357" t="s">
        <v>313</v>
      </c>
      <c r="B45" s="357"/>
      <c r="C45" s="357"/>
      <c r="D45" s="357"/>
      <c r="E45" s="357"/>
      <c r="F45" s="357"/>
      <c r="G45" s="357"/>
      <c r="H45" s="357"/>
      <c r="I45" s="357"/>
      <c r="J45" s="357"/>
      <c r="K45" s="357"/>
      <c r="L45" s="357"/>
      <c r="M45" s="357"/>
    </row>
    <row r="46" spans="1:13" ht="12.75" customHeight="1">
      <c r="A46" s="357" t="s">
        <v>251</v>
      </c>
      <c r="B46" s="357"/>
      <c r="C46" s="357"/>
      <c r="D46" s="357"/>
      <c r="E46" s="357"/>
      <c r="F46" s="357"/>
      <c r="G46" s="357"/>
      <c r="H46" s="357"/>
      <c r="I46" s="357"/>
      <c r="J46" s="357"/>
      <c r="K46" s="357"/>
      <c r="L46" s="357"/>
      <c r="M46" s="357"/>
    </row>
    <row r="47" spans="1:13" ht="12.75" customHeight="1">
      <c r="A47" s="357" t="s">
        <v>249</v>
      </c>
      <c r="B47" s="357"/>
      <c r="C47" s="357"/>
      <c r="D47" s="357"/>
      <c r="E47" s="357"/>
      <c r="F47" s="357"/>
      <c r="G47" s="357"/>
      <c r="H47" s="357"/>
      <c r="I47" s="357"/>
      <c r="J47" s="357"/>
      <c r="K47" s="357"/>
      <c r="L47" s="357"/>
      <c r="M47" s="357"/>
    </row>
    <row r="48" spans="1:13" ht="12.75" customHeight="1">
      <c r="A48" s="357" t="s">
        <v>387</v>
      </c>
      <c r="B48" s="357"/>
      <c r="C48" s="357"/>
      <c r="D48" s="357"/>
      <c r="E48" s="357"/>
      <c r="F48" s="357"/>
      <c r="G48" s="357"/>
      <c r="H48" s="357"/>
      <c r="I48" s="357"/>
      <c r="J48" s="357"/>
      <c r="K48" s="357"/>
      <c r="L48" s="357"/>
      <c r="M48" s="357"/>
    </row>
    <row r="49" spans="1:13" ht="12.75" customHeight="1">
      <c r="A49" s="357" t="s">
        <v>389</v>
      </c>
      <c r="B49" s="357"/>
      <c r="C49" s="357"/>
      <c r="D49" s="357"/>
      <c r="E49" s="357"/>
      <c r="F49" s="357"/>
      <c r="G49" s="357"/>
      <c r="H49" s="357"/>
      <c r="I49" s="357"/>
      <c r="J49" s="357"/>
      <c r="K49" s="357"/>
      <c r="L49" s="357"/>
      <c r="M49" s="357"/>
    </row>
    <row r="50" spans="1:13" ht="12.75" customHeight="1">
      <c r="A50" s="357" t="s">
        <v>391</v>
      </c>
      <c r="B50" s="357"/>
      <c r="C50" s="357"/>
      <c r="D50" s="357"/>
      <c r="E50" s="357"/>
      <c r="F50" s="357"/>
      <c r="G50" s="357"/>
      <c r="H50" s="357"/>
      <c r="I50" s="357"/>
      <c r="J50" s="357"/>
      <c r="K50" s="357"/>
      <c r="L50" s="357"/>
      <c r="M50" s="357"/>
    </row>
    <row r="51" spans="1:13" ht="12.75" customHeight="1">
      <c r="A51" s="357" t="s">
        <v>393</v>
      </c>
      <c r="B51" s="357"/>
      <c r="C51" s="357"/>
      <c r="D51" s="357"/>
      <c r="E51" s="357"/>
      <c r="F51" s="357"/>
      <c r="G51" s="357"/>
      <c r="H51" s="357"/>
      <c r="I51" s="357"/>
      <c r="J51" s="357"/>
      <c r="K51" s="357"/>
      <c r="L51" s="357"/>
      <c r="M51" s="357"/>
    </row>
    <row r="52" spans="1:13" ht="25.5" customHeight="1">
      <c r="A52" s="357" t="s">
        <v>395</v>
      </c>
      <c r="B52" s="357"/>
      <c r="C52" s="357"/>
      <c r="D52" s="357"/>
      <c r="E52" s="357"/>
      <c r="F52" s="357"/>
      <c r="G52" s="357"/>
      <c r="H52" s="357"/>
      <c r="I52" s="357"/>
      <c r="J52" s="357"/>
      <c r="K52" s="357"/>
      <c r="L52" s="357"/>
      <c r="M52" s="357"/>
    </row>
  </sheetData>
  <sheetProtection/>
  <mergeCells count="79">
    <mergeCell ref="A48:M48"/>
    <mergeCell ref="A49:M49"/>
    <mergeCell ref="A50:M50"/>
    <mergeCell ref="A51:M51"/>
    <mergeCell ref="A52:M52"/>
    <mergeCell ref="A42:M42"/>
    <mergeCell ref="A43:M43"/>
    <mergeCell ref="A44:M44"/>
    <mergeCell ref="A45:M45"/>
    <mergeCell ref="A46:M46"/>
    <mergeCell ref="A47:M47"/>
    <mergeCell ref="B39:C39"/>
    <mergeCell ref="D39:E39"/>
    <mergeCell ref="F39:G39"/>
    <mergeCell ref="H39:I39"/>
    <mergeCell ref="J39:K39"/>
    <mergeCell ref="L39:M39"/>
    <mergeCell ref="B38:C38"/>
    <mergeCell ref="D38:E38"/>
    <mergeCell ref="F38:G38"/>
    <mergeCell ref="H38:I38"/>
    <mergeCell ref="J38:K38"/>
    <mergeCell ref="L38:M38"/>
    <mergeCell ref="L35:M35"/>
    <mergeCell ref="H37:I37"/>
    <mergeCell ref="J37:K37"/>
    <mergeCell ref="L37:M37"/>
    <mergeCell ref="D36:E36"/>
    <mergeCell ref="F36:G36"/>
    <mergeCell ref="H36:I36"/>
    <mergeCell ref="J36:K36"/>
    <mergeCell ref="L36:M36"/>
    <mergeCell ref="D37:E37"/>
    <mergeCell ref="A35:A37"/>
    <mergeCell ref="B35:C35"/>
    <mergeCell ref="D35:E35"/>
    <mergeCell ref="F35:G35"/>
    <mergeCell ref="H35:I35"/>
    <mergeCell ref="J35:K35"/>
    <mergeCell ref="B37:C37"/>
    <mergeCell ref="F37:G37"/>
    <mergeCell ref="B32:C32"/>
    <mergeCell ref="B36:C36"/>
    <mergeCell ref="B34:C34"/>
    <mergeCell ref="D34:E34"/>
    <mergeCell ref="F34:G34"/>
    <mergeCell ref="H34:I34"/>
    <mergeCell ref="L34:M34"/>
    <mergeCell ref="B33:C33"/>
    <mergeCell ref="D33:E33"/>
    <mergeCell ref="F33:G33"/>
    <mergeCell ref="H33:I33"/>
    <mergeCell ref="J33:K33"/>
    <mergeCell ref="L33:M33"/>
    <mergeCell ref="J34:K34"/>
    <mergeCell ref="L32:M32"/>
    <mergeCell ref="D31:E31"/>
    <mergeCell ref="F31:G31"/>
    <mergeCell ref="H31:I31"/>
    <mergeCell ref="J31:K31"/>
    <mergeCell ref="L31:M31"/>
    <mergeCell ref="A30:A34"/>
    <mergeCell ref="B30:C30"/>
    <mergeCell ref="D30:E30"/>
    <mergeCell ref="F30:G30"/>
    <mergeCell ref="H30:I30"/>
    <mergeCell ref="J30:K30"/>
    <mergeCell ref="D32:E32"/>
    <mergeCell ref="F32:G32"/>
    <mergeCell ref="H32:I32"/>
    <mergeCell ref="J32:K32"/>
    <mergeCell ref="L3:M3"/>
    <mergeCell ref="B31:C31"/>
    <mergeCell ref="B3:C3"/>
    <mergeCell ref="D3:E3"/>
    <mergeCell ref="F3:G3"/>
    <mergeCell ref="H3:I3"/>
    <mergeCell ref="J3:K3"/>
    <mergeCell ref="L30:M30"/>
  </mergeCells>
  <printOptions horizontalCentered="1" verticalCentered="1"/>
  <pageMargins left="0.07874015748031496" right="0.07874015748031496" top="0.7874015748031497" bottom="0.7874015748031497" header="0.5118110236220472" footer="0.5118110236220472"/>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1">
      <selection activeCell="F6" sqref="F6"/>
    </sheetView>
  </sheetViews>
  <sheetFormatPr defaultColWidth="9.140625" defaultRowHeight="12.75"/>
  <cols>
    <col min="1" max="1" width="56.28125" style="140" customWidth="1"/>
    <col min="2" max="3" width="15.00390625" style="0" customWidth="1"/>
    <col min="4" max="5" width="15.00390625" style="140" customWidth="1"/>
    <col min="6" max="6" width="30.140625" style="140" customWidth="1"/>
    <col min="7" max="14" width="14.140625" style="140" customWidth="1"/>
    <col min="15" max="16384" width="9.140625" style="140" customWidth="1"/>
  </cols>
  <sheetData>
    <row r="1" ht="19.5">
      <c r="A1" s="161" t="s">
        <v>413</v>
      </c>
    </row>
    <row r="2" ht="12.75">
      <c r="A2" s="141"/>
    </row>
    <row r="3" spans="1:6" ht="12.75">
      <c r="A3" s="198"/>
      <c r="B3" s="348">
        <v>2022</v>
      </c>
      <c r="C3" s="349"/>
      <c r="D3" s="348">
        <v>2023</v>
      </c>
      <c r="E3" s="349"/>
      <c r="F3" s="229">
        <v>2024</v>
      </c>
    </row>
    <row r="4" spans="1:6" ht="12.75">
      <c r="A4" s="228"/>
      <c r="B4" s="213" t="s">
        <v>217</v>
      </c>
      <c r="C4" s="229" t="s">
        <v>250</v>
      </c>
      <c r="D4" s="213" t="s">
        <v>217</v>
      </c>
      <c r="E4" s="229" t="s">
        <v>250</v>
      </c>
      <c r="F4" s="229" t="s">
        <v>217</v>
      </c>
    </row>
    <row r="5" spans="1:6" ht="12.75">
      <c r="A5" s="199" t="s">
        <v>218</v>
      </c>
      <c r="B5" s="252">
        <v>0.235445</v>
      </c>
      <c r="C5" s="254">
        <v>0.333603</v>
      </c>
      <c r="D5" s="252">
        <v>0.433684</v>
      </c>
      <c r="E5" s="254">
        <v>0.509796</v>
      </c>
      <c r="F5" s="254">
        <v>0.760871</v>
      </c>
    </row>
    <row r="6" spans="1:6" ht="12.75">
      <c r="A6" s="199" t="s">
        <v>1</v>
      </c>
      <c r="B6" s="241">
        <v>0.074667</v>
      </c>
      <c r="C6" s="214">
        <v>0.105796</v>
      </c>
      <c r="D6" s="241">
        <v>0.137535</v>
      </c>
      <c r="E6" s="214">
        <v>0.161673</v>
      </c>
      <c r="F6" s="214">
        <v>0.241297</v>
      </c>
    </row>
    <row r="7" spans="1:6" ht="12.75">
      <c r="A7" s="200" t="s">
        <v>42</v>
      </c>
      <c r="B7" s="242">
        <v>3.68518</v>
      </c>
      <c r="C7" s="233">
        <v>5.221532</v>
      </c>
      <c r="D7" s="241">
        <v>6.787992</v>
      </c>
      <c r="E7" s="241">
        <v>7.979285</v>
      </c>
      <c r="F7" s="214">
        <v>11.909083</v>
      </c>
    </row>
    <row r="8" spans="1:6" ht="12.75">
      <c r="A8" s="199" t="s">
        <v>219</v>
      </c>
      <c r="B8" s="253">
        <v>1000</v>
      </c>
      <c r="C8" s="247">
        <v>1000</v>
      </c>
      <c r="D8" s="253">
        <v>1000</v>
      </c>
      <c r="E8" s="247">
        <v>1000</v>
      </c>
      <c r="F8" s="247">
        <v>1000</v>
      </c>
    </row>
    <row r="9" spans="1:6" ht="12.75">
      <c r="A9" s="199" t="s">
        <v>220</v>
      </c>
      <c r="B9" s="243" t="s">
        <v>94</v>
      </c>
      <c r="C9" s="216" t="s">
        <v>94</v>
      </c>
      <c r="D9" s="243" t="s">
        <v>94</v>
      </c>
      <c r="E9" s="216" t="s">
        <v>94</v>
      </c>
      <c r="F9" s="216" t="s">
        <v>94</v>
      </c>
    </row>
    <row r="10" spans="1:6" ht="12.75">
      <c r="A10" s="199" t="s">
        <v>221</v>
      </c>
      <c r="B10" s="234">
        <f>250*B5</f>
        <v>58.86125</v>
      </c>
      <c r="C10" s="160">
        <f>250*C5</f>
        <v>83.40075</v>
      </c>
      <c r="D10" s="234">
        <f>250*D5</f>
        <v>108.421</v>
      </c>
      <c r="E10" s="160">
        <f>250*E5</f>
        <v>127.44900000000001</v>
      </c>
      <c r="F10" s="160">
        <f>250*F5</f>
        <v>190.21775</v>
      </c>
    </row>
    <row r="11" spans="1:6" ht="12.75">
      <c r="A11" s="199" t="s">
        <v>388</v>
      </c>
      <c r="B11" s="244">
        <f>2273*B5</f>
        <v>535.166485</v>
      </c>
      <c r="C11" s="217">
        <f>2273*C5</f>
        <v>758.2796189999999</v>
      </c>
      <c r="D11" s="244">
        <f>2273*D5</f>
        <v>985.763732</v>
      </c>
      <c r="E11" s="217">
        <f>2273*E5</f>
        <v>1158.766308</v>
      </c>
      <c r="F11" s="217">
        <f>2273*F5</f>
        <v>1729.459783</v>
      </c>
    </row>
    <row r="12" spans="1:6" ht="12.75">
      <c r="A12" s="199" t="s">
        <v>394</v>
      </c>
      <c r="B12" s="234" t="s">
        <v>306</v>
      </c>
      <c r="C12" s="160" t="s">
        <v>306</v>
      </c>
      <c r="D12" s="234" t="s">
        <v>306</v>
      </c>
      <c r="E12" s="160" t="s">
        <v>306</v>
      </c>
      <c r="F12" s="160" t="s">
        <v>306</v>
      </c>
    </row>
    <row r="13" spans="1:6" ht="12.75">
      <c r="A13" s="199" t="s">
        <v>222</v>
      </c>
      <c r="B13" s="251" t="s">
        <v>312</v>
      </c>
      <c r="C13" s="248" t="s">
        <v>312</v>
      </c>
      <c r="D13" s="251" t="s">
        <v>312</v>
      </c>
      <c r="E13" s="248" t="s">
        <v>312</v>
      </c>
      <c r="F13" s="248" t="s">
        <v>312</v>
      </c>
    </row>
    <row r="14" spans="1:6" ht="12.75">
      <c r="A14" s="201" t="s">
        <v>223</v>
      </c>
      <c r="B14" s="255"/>
      <c r="C14" s="256"/>
      <c r="D14" s="266"/>
      <c r="E14" s="256"/>
      <c r="F14" s="267"/>
    </row>
    <row r="15" spans="1:6" ht="12.75">
      <c r="A15" s="199" t="s">
        <v>224</v>
      </c>
      <c r="B15" s="236"/>
      <c r="C15" s="220"/>
      <c r="D15" s="236"/>
      <c r="E15" s="220"/>
      <c r="F15" s="220"/>
    </row>
    <row r="16" spans="1:6" ht="12.75">
      <c r="A16" s="199" t="s">
        <v>225</v>
      </c>
      <c r="B16" s="236"/>
      <c r="C16" s="220"/>
      <c r="D16" s="236"/>
      <c r="E16" s="220"/>
      <c r="F16" s="220"/>
    </row>
    <row r="17" spans="1:6" ht="12.75">
      <c r="A17" s="199" t="s">
        <v>226</v>
      </c>
      <c r="B17" s="236" t="s">
        <v>283</v>
      </c>
      <c r="C17" s="220" t="s">
        <v>283</v>
      </c>
      <c r="D17" s="236" t="s">
        <v>283</v>
      </c>
      <c r="E17" s="220" t="s">
        <v>283</v>
      </c>
      <c r="F17" s="220" t="s">
        <v>283</v>
      </c>
    </row>
    <row r="18" spans="1:6" ht="12.75">
      <c r="A18" s="199" t="s">
        <v>227</v>
      </c>
      <c r="B18" s="236" t="s">
        <v>228</v>
      </c>
      <c r="C18" s="220" t="s">
        <v>228</v>
      </c>
      <c r="D18" s="236" t="s">
        <v>228</v>
      </c>
      <c r="E18" s="220" t="s">
        <v>228</v>
      </c>
      <c r="F18" s="220" t="s">
        <v>228</v>
      </c>
    </row>
    <row r="19" spans="1:6" ht="12.75">
      <c r="A19" s="199" t="s">
        <v>229</v>
      </c>
      <c r="B19" s="236"/>
      <c r="C19" s="220"/>
      <c r="D19" s="236"/>
      <c r="E19" s="220"/>
      <c r="F19" s="220"/>
    </row>
    <row r="20" spans="1:6" ht="12.75">
      <c r="A20" s="199" t="s">
        <v>226</v>
      </c>
      <c r="B20" s="236" t="s">
        <v>230</v>
      </c>
      <c r="C20" s="220" t="s">
        <v>230</v>
      </c>
      <c r="D20" s="236" t="s">
        <v>230</v>
      </c>
      <c r="E20" s="220" t="s">
        <v>230</v>
      </c>
      <c r="F20" s="220" t="s">
        <v>230</v>
      </c>
    </row>
    <row r="21" spans="1:6" ht="12.75">
      <c r="A21" s="199" t="s">
        <v>231</v>
      </c>
      <c r="B21" s="236" t="s">
        <v>232</v>
      </c>
      <c r="C21" s="220" t="s">
        <v>232</v>
      </c>
      <c r="D21" s="236" t="s">
        <v>232</v>
      </c>
      <c r="E21" s="220" t="s">
        <v>232</v>
      </c>
      <c r="F21" s="220" t="s">
        <v>232</v>
      </c>
    </row>
    <row r="22" spans="1:6" ht="12.75">
      <c r="A22" s="199" t="s">
        <v>233</v>
      </c>
      <c r="B22" s="236"/>
      <c r="C22" s="220"/>
      <c r="D22" s="236"/>
      <c r="E22" s="220"/>
      <c r="F22" s="220"/>
    </row>
    <row r="23" spans="1:6" ht="12.75">
      <c r="A23" s="199" t="s">
        <v>234</v>
      </c>
      <c r="B23" s="236" t="s">
        <v>230</v>
      </c>
      <c r="C23" s="220" t="s">
        <v>230</v>
      </c>
      <c r="D23" s="236" t="s">
        <v>230</v>
      </c>
      <c r="E23" s="220" t="s">
        <v>230</v>
      </c>
      <c r="F23" s="220" t="s">
        <v>230</v>
      </c>
    </row>
    <row r="24" spans="1:6" ht="12.75">
      <c r="A24" s="199" t="s">
        <v>392</v>
      </c>
      <c r="B24" s="238" t="s">
        <v>295</v>
      </c>
      <c r="C24" s="221" t="s">
        <v>295</v>
      </c>
      <c r="D24" s="238" t="s">
        <v>295</v>
      </c>
      <c r="E24" s="221" t="s">
        <v>295</v>
      </c>
      <c r="F24" s="221" t="s">
        <v>295</v>
      </c>
    </row>
    <row r="25" spans="1:6" ht="12.75">
      <c r="A25" s="202" t="s">
        <v>15</v>
      </c>
      <c r="B25" s="245" t="s">
        <v>236</v>
      </c>
      <c r="C25" s="222" t="s">
        <v>236</v>
      </c>
      <c r="D25" s="245" t="s">
        <v>236</v>
      </c>
      <c r="E25" s="222" t="s">
        <v>236</v>
      </c>
      <c r="F25" s="222" t="s">
        <v>236</v>
      </c>
    </row>
    <row r="26" spans="1:6" ht="12.75">
      <c r="A26" s="201" t="s">
        <v>237</v>
      </c>
      <c r="B26" s="235"/>
      <c r="C26" s="223"/>
      <c r="D26" s="235"/>
      <c r="E26" s="223"/>
      <c r="F26" s="223"/>
    </row>
    <row r="27" spans="1:6" ht="12.75">
      <c r="A27" s="199" t="s">
        <v>238</v>
      </c>
      <c r="B27" s="236">
        <v>1</v>
      </c>
      <c r="C27" s="220">
        <v>1</v>
      </c>
      <c r="D27" s="236">
        <v>1</v>
      </c>
      <c r="E27" s="220">
        <v>1</v>
      </c>
      <c r="F27" s="220">
        <v>1</v>
      </c>
    </row>
    <row r="28" spans="1:6" ht="12.75">
      <c r="A28" s="199" t="s">
        <v>239</v>
      </c>
      <c r="B28" s="236">
        <v>2</v>
      </c>
      <c r="C28" s="220">
        <v>2</v>
      </c>
      <c r="D28" s="236">
        <v>2</v>
      </c>
      <c r="E28" s="220">
        <v>2</v>
      </c>
      <c r="F28" s="220">
        <v>2</v>
      </c>
    </row>
    <row r="29" spans="1:6" ht="12.75">
      <c r="A29" s="200" t="s">
        <v>240</v>
      </c>
      <c r="B29" s="238">
        <v>1</v>
      </c>
      <c r="C29" s="221">
        <v>1</v>
      </c>
      <c r="D29" s="238">
        <v>1</v>
      </c>
      <c r="E29" s="221">
        <v>1</v>
      </c>
      <c r="F29" s="221">
        <v>1</v>
      </c>
    </row>
    <row r="30" spans="1:6" ht="12.75">
      <c r="A30" s="354" t="s">
        <v>397</v>
      </c>
      <c r="B30" s="338" t="s">
        <v>356</v>
      </c>
      <c r="C30" s="339"/>
      <c r="D30" s="338" t="s">
        <v>383</v>
      </c>
      <c r="E30" s="339"/>
      <c r="F30" s="268" t="s">
        <v>400</v>
      </c>
    </row>
    <row r="31" spans="1:6" ht="12.75">
      <c r="A31" s="355"/>
      <c r="B31" s="284" t="s">
        <v>353</v>
      </c>
      <c r="C31" s="285"/>
      <c r="D31" s="284" t="s">
        <v>382</v>
      </c>
      <c r="E31" s="285"/>
      <c r="F31" s="41" t="s">
        <v>401</v>
      </c>
    </row>
    <row r="32" spans="1:6" ht="12.75">
      <c r="A32" s="355"/>
      <c r="B32" s="284" t="s">
        <v>385</v>
      </c>
      <c r="C32" s="285"/>
      <c r="D32" s="284" t="s">
        <v>386</v>
      </c>
      <c r="E32" s="285"/>
      <c r="F32" s="41" t="s">
        <v>402</v>
      </c>
    </row>
    <row r="33" spans="1:6" ht="12.75">
      <c r="A33" s="355"/>
      <c r="B33" s="284" t="s">
        <v>354</v>
      </c>
      <c r="C33" s="285"/>
      <c r="D33" s="284" t="s">
        <v>381</v>
      </c>
      <c r="E33" s="285"/>
      <c r="F33" s="41" t="s">
        <v>403</v>
      </c>
    </row>
    <row r="34" spans="1:6" ht="12.75">
      <c r="A34" s="355"/>
      <c r="B34" s="340" t="s">
        <v>355</v>
      </c>
      <c r="C34" s="341"/>
      <c r="D34" s="340" t="s">
        <v>380</v>
      </c>
      <c r="E34" s="341"/>
      <c r="F34" s="269" t="s">
        <v>404</v>
      </c>
    </row>
    <row r="35" spans="1:6" ht="12.75">
      <c r="A35" s="354" t="s">
        <v>390</v>
      </c>
      <c r="B35" s="338" t="s">
        <v>405</v>
      </c>
      <c r="C35" s="339"/>
      <c r="D35" s="338" t="s">
        <v>407</v>
      </c>
      <c r="E35" s="339"/>
      <c r="F35" s="268" t="s">
        <v>412</v>
      </c>
    </row>
    <row r="36" spans="1:6" ht="12.75">
      <c r="A36" s="355"/>
      <c r="B36" s="284" t="s">
        <v>406</v>
      </c>
      <c r="C36" s="285"/>
      <c r="D36" s="284" t="s">
        <v>408</v>
      </c>
      <c r="E36" s="285"/>
      <c r="F36" s="41" t="s">
        <v>411</v>
      </c>
    </row>
    <row r="37" spans="1:6" ht="12.75">
      <c r="A37" s="356"/>
      <c r="B37" s="340" t="s">
        <v>357</v>
      </c>
      <c r="C37" s="341"/>
      <c r="D37" s="340" t="s">
        <v>409</v>
      </c>
      <c r="E37" s="341"/>
      <c r="F37" s="269" t="s">
        <v>410</v>
      </c>
    </row>
    <row r="38" spans="1:6" ht="12.75">
      <c r="A38" s="201" t="s">
        <v>169</v>
      </c>
      <c r="B38" s="250">
        <v>5004</v>
      </c>
      <c r="C38" s="249">
        <v>6471</v>
      </c>
      <c r="D38" s="249">
        <v>10008</v>
      </c>
      <c r="E38" s="265">
        <v>13414.5</v>
      </c>
      <c r="F38" s="249">
        <v>20002.5</v>
      </c>
    </row>
    <row r="39" spans="1:6" ht="12.75">
      <c r="A39" s="199" t="s">
        <v>396</v>
      </c>
      <c r="B39" s="234">
        <v>4253.4</v>
      </c>
      <c r="C39" s="160">
        <v>5500.35</v>
      </c>
      <c r="D39" s="160">
        <v>8506.8</v>
      </c>
      <c r="E39" s="151">
        <v>11402.32</v>
      </c>
      <c r="F39" s="160">
        <v>17002.12</v>
      </c>
    </row>
    <row r="40" spans="1:6" ht="12.75">
      <c r="A40" s="200" t="s">
        <v>245</v>
      </c>
      <c r="B40" s="246">
        <f>(9500*B5)+(500*B5)+(B8*B7)+(9500*B5*2.15)</f>
        <v>10848.594125</v>
      </c>
      <c r="C40" s="246">
        <f>(9500*C5)+(500*C5)+(C8*C7)+(9500*C5*2.15)</f>
        <v>15371.403274999999</v>
      </c>
      <c r="D40" s="197">
        <f>(9500*D5)+(500*D5)+(D8*D7)+(9500*D5*2.15)</f>
        <v>19982.8277</v>
      </c>
      <c r="E40" s="197">
        <f>(9500*E5)+(500*E5)+(E8*E7)+(9500*E5*2.15)</f>
        <v>23489.8283</v>
      </c>
      <c r="F40" s="197">
        <f>(9500*F5)+(500*F5)+(F8*F7)+(9500*F5*2.15)</f>
        <v>35058.58317499999</v>
      </c>
    </row>
    <row r="41" spans="1:3" ht="6" customHeight="1">
      <c r="A41" s="141"/>
      <c r="B41" s="140"/>
      <c r="C41" s="140"/>
    </row>
    <row r="42" spans="1:12" ht="12.75" customHeight="1">
      <c r="A42" s="357" t="s">
        <v>246</v>
      </c>
      <c r="B42" s="357"/>
      <c r="C42" s="357"/>
      <c r="D42" s="357"/>
      <c r="E42" s="357"/>
      <c r="F42" s="357"/>
      <c r="G42" s="259"/>
      <c r="H42" s="259"/>
      <c r="I42" s="259"/>
      <c r="J42" s="259"/>
      <c r="K42" s="259"/>
      <c r="L42" s="259"/>
    </row>
    <row r="43" spans="1:12" ht="12.75">
      <c r="A43" s="357" t="s">
        <v>247</v>
      </c>
      <c r="B43" s="357"/>
      <c r="C43" s="357"/>
      <c r="D43" s="357"/>
      <c r="E43" s="357"/>
      <c r="F43" s="357"/>
      <c r="G43" s="259"/>
      <c r="H43" s="259"/>
      <c r="I43" s="259"/>
      <c r="J43" s="259"/>
      <c r="K43" s="259"/>
      <c r="L43" s="259"/>
    </row>
    <row r="44" spans="1:14" ht="12.75" customHeight="1">
      <c r="A44" s="357" t="s">
        <v>248</v>
      </c>
      <c r="B44" s="357"/>
      <c r="C44" s="357"/>
      <c r="D44" s="357"/>
      <c r="E44" s="357"/>
      <c r="F44" s="357"/>
      <c r="G44" s="259"/>
      <c r="H44" s="259"/>
      <c r="I44" s="259"/>
      <c r="J44" s="259"/>
      <c r="K44" s="259"/>
      <c r="L44" s="259"/>
      <c r="M44" s="259"/>
      <c r="N44" s="259"/>
    </row>
    <row r="45" spans="1:14" ht="76.5" customHeight="1">
      <c r="A45" s="357" t="s">
        <v>399</v>
      </c>
      <c r="B45" s="357"/>
      <c r="C45" s="357"/>
      <c r="D45" s="357"/>
      <c r="E45" s="357"/>
      <c r="F45" s="357"/>
      <c r="G45" s="259"/>
      <c r="H45" s="259"/>
      <c r="I45" s="259"/>
      <c r="J45" s="259"/>
      <c r="K45" s="259"/>
      <c r="L45" s="259"/>
      <c r="M45" s="259"/>
      <c r="N45" s="259"/>
    </row>
    <row r="46" spans="1:14" ht="27.75" customHeight="1">
      <c r="A46" s="357" t="s">
        <v>251</v>
      </c>
      <c r="B46" s="357"/>
      <c r="C46" s="357"/>
      <c r="D46" s="357"/>
      <c r="E46" s="357"/>
      <c r="F46" s="357"/>
      <c r="G46" s="259"/>
      <c r="H46" s="259"/>
      <c r="I46" s="259"/>
      <c r="J46" s="259"/>
      <c r="K46" s="259"/>
      <c r="L46" s="259"/>
      <c r="M46" s="259"/>
      <c r="N46" s="259"/>
    </row>
    <row r="47" spans="1:14" ht="12.75" customHeight="1">
      <c r="A47" s="357" t="s">
        <v>249</v>
      </c>
      <c r="B47" s="357"/>
      <c r="C47" s="357"/>
      <c r="D47" s="357"/>
      <c r="E47" s="357"/>
      <c r="F47" s="357"/>
      <c r="G47" s="259"/>
      <c r="H47" s="259"/>
      <c r="I47" s="259"/>
      <c r="J47" s="259"/>
      <c r="K47" s="259"/>
      <c r="L47" s="259"/>
      <c r="M47" s="259"/>
      <c r="N47" s="259"/>
    </row>
    <row r="48" spans="1:14" ht="26.25" customHeight="1">
      <c r="A48" s="357" t="s">
        <v>398</v>
      </c>
      <c r="B48" s="357"/>
      <c r="C48" s="357"/>
      <c r="D48" s="357"/>
      <c r="E48" s="357"/>
      <c r="F48" s="357"/>
      <c r="G48" s="259"/>
      <c r="H48" s="259"/>
      <c r="I48" s="259"/>
      <c r="J48" s="259"/>
      <c r="K48" s="259"/>
      <c r="L48" s="259"/>
      <c r="M48" s="259"/>
      <c r="N48" s="259"/>
    </row>
    <row r="49" spans="1:14" ht="25.5" customHeight="1">
      <c r="A49" s="357" t="s">
        <v>389</v>
      </c>
      <c r="B49" s="357"/>
      <c r="C49" s="357"/>
      <c r="D49" s="357"/>
      <c r="E49" s="357"/>
      <c r="F49" s="357"/>
      <c r="G49" s="259"/>
      <c r="H49" s="259"/>
      <c r="I49" s="259"/>
      <c r="J49" s="259"/>
      <c r="K49" s="259"/>
      <c r="L49" s="259"/>
      <c r="M49" s="259"/>
      <c r="N49" s="259"/>
    </row>
    <row r="50" spans="1:14" ht="24.75" customHeight="1">
      <c r="A50" s="357" t="s">
        <v>391</v>
      </c>
      <c r="B50" s="357"/>
      <c r="C50" s="357"/>
      <c r="D50" s="357"/>
      <c r="E50" s="357"/>
      <c r="F50" s="357"/>
      <c r="G50" s="259"/>
      <c r="H50" s="259"/>
      <c r="I50" s="259"/>
      <c r="J50" s="259"/>
      <c r="K50" s="259"/>
      <c r="L50" s="259"/>
      <c r="M50" s="259"/>
      <c r="N50" s="259"/>
    </row>
    <row r="51" spans="1:14" ht="25.5" customHeight="1">
      <c r="A51" s="357" t="s">
        <v>393</v>
      </c>
      <c r="B51" s="357"/>
      <c r="C51" s="357"/>
      <c r="D51" s="357"/>
      <c r="E51" s="357"/>
      <c r="F51" s="357"/>
      <c r="G51" s="259"/>
      <c r="H51" s="259"/>
      <c r="I51" s="259"/>
      <c r="J51" s="259"/>
      <c r="K51" s="259"/>
      <c r="L51" s="259"/>
      <c r="M51" s="259"/>
      <c r="N51" s="259"/>
    </row>
    <row r="52" spans="1:14" ht="27.75" customHeight="1">
      <c r="A52" s="357" t="s">
        <v>395</v>
      </c>
      <c r="B52" s="357"/>
      <c r="C52" s="357"/>
      <c r="D52" s="357"/>
      <c r="E52" s="357"/>
      <c r="F52" s="357"/>
      <c r="G52" s="259"/>
      <c r="H52" s="259"/>
      <c r="I52" s="259"/>
      <c r="J52" s="259"/>
      <c r="K52" s="259"/>
      <c r="L52" s="259"/>
      <c r="M52" s="259"/>
      <c r="N52" s="259"/>
    </row>
  </sheetData>
  <sheetProtection/>
  <mergeCells count="31">
    <mergeCell ref="A52:F52"/>
    <mergeCell ref="A46:F46"/>
    <mergeCell ref="A47:F47"/>
    <mergeCell ref="A48:F48"/>
    <mergeCell ref="A49:F49"/>
    <mergeCell ref="A50:F50"/>
    <mergeCell ref="A51:F51"/>
    <mergeCell ref="A42:F42"/>
    <mergeCell ref="A43:F43"/>
    <mergeCell ref="D35:E35"/>
    <mergeCell ref="D36:E36"/>
    <mergeCell ref="D37:E37"/>
    <mergeCell ref="B36:C36"/>
    <mergeCell ref="B37:C37"/>
    <mergeCell ref="B31:C31"/>
    <mergeCell ref="B32:C32"/>
    <mergeCell ref="B33:C33"/>
    <mergeCell ref="B34:C34"/>
    <mergeCell ref="A35:A37"/>
    <mergeCell ref="A30:A34"/>
    <mergeCell ref="B35:C35"/>
    <mergeCell ref="D34:E34"/>
    <mergeCell ref="A44:F44"/>
    <mergeCell ref="A45:F45"/>
    <mergeCell ref="B3:C3"/>
    <mergeCell ref="D3:E3"/>
    <mergeCell ref="D30:E30"/>
    <mergeCell ref="D31:E31"/>
    <mergeCell ref="D32:E32"/>
    <mergeCell ref="D33:E33"/>
    <mergeCell ref="B30:C30"/>
  </mergeCells>
  <printOptions horizontalCentered="1" verticalCentered="1"/>
  <pageMargins left="0.07874015748031496" right="0.07874015748031496" top="0.3937007874015748" bottom="0.3937007874015748"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Ekrem İLKAR</dc:creator>
  <cp:keywords/>
  <dc:description/>
  <cp:lastModifiedBy>Famil2</cp:lastModifiedBy>
  <cp:lastPrinted>2024-01-09T09:08:35Z</cp:lastPrinted>
  <dcterms:created xsi:type="dcterms:W3CDTF">2012-10-16T12:26:50Z</dcterms:created>
  <dcterms:modified xsi:type="dcterms:W3CDTF">2024-04-02T10:57:42Z</dcterms:modified>
  <cp:category/>
  <cp:version/>
  <cp:contentType/>
  <cp:contentStatus/>
</cp:coreProperties>
</file>