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340" activeTab="18"/>
  </bookViews>
  <sheets>
    <sheet name="İÇİNDEKİLER" sheetId="10" r:id="rId1"/>
    <sheet name="1- 5510MSonEr(666)(ay30gün)" sheetId="6" r:id="rId2"/>
    <sheet name="2- 5510ASKGİTME(666)(AY30)" sheetId="22" r:id="rId3"/>
    <sheet name="3- 5510MSE(666)(ay30gündeğil)" sheetId="7" r:id="rId4"/>
    <sheet name="4- 5510ASKGİTME(666)AY30DĞL" sheetId="23" r:id="rId5"/>
    <sheet name="5- 5510MSonEr (666)(ay30gün)" sheetId="8" r:id="rId6"/>
    <sheet name="6- 5510ASGİTME(666)AY30" sheetId="24" r:id="rId7"/>
    <sheet name="7- 5510MSonEr(666)ay30gündğ)" sheetId="9" r:id="rId8"/>
    <sheet name="8- 5510ASGİTME(666)AY30DĞL" sheetId="25" r:id="rId9"/>
    <sheet name="9- 5510AYLKSZİZN666AY30" sheetId="11" r:id="rId10"/>
    <sheet name="10- 5510ASGİT666AY30" sheetId="26" r:id="rId11"/>
    <sheet name="11- 5510AYLKSZİZN666AY30DĞL" sheetId="12" r:id="rId12"/>
    <sheet name="12- 5510ASGİT666AY30DĞL" sheetId="27" r:id="rId13"/>
    <sheet name="13- 5510AYLKSZİZN666AY30" sheetId="13" r:id="rId14"/>
    <sheet name="14- 5510ASGİT666AY30" sheetId="28" r:id="rId15"/>
    <sheet name="15- 5510AYLKSZİZN666AY31" sheetId="14" r:id="rId16"/>
    <sheet name="16- 5510ASGİT666AY30DĞL" sheetId="29" r:id="rId17"/>
    <sheet name="17- 5510GRVUZKLŞTRMA" sheetId="15" r:id="rId18"/>
    <sheet name="18- 5510GRVUZKLŞTRMA" sheetId="17" r:id="rId19"/>
    <sheet name="19- 5434MemSonaErmesi(666)" sheetId="1" r:id="rId20"/>
    <sheet name="20- 5434MemSonaErmesi(Dok)" sheetId="4" r:id="rId21"/>
    <sheet name="21- 5434 Aylıksız İzin (666)" sheetId="18" r:id="rId22"/>
    <sheet name="22- 5434 Aylıksız İzin (Dok)" sheetId="19" r:id="rId23"/>
    <sheet name="23- 5434 GÖREVDEN UZAK. (666)" sheetId="20" r:id="rId24"/>
    <sheet name="24- 5434 GÖREVDEN UZAK. (dok)" sheetId="21" r:id="rId25"/>
  </sheets>
  <definedNames>
    <definedName name="iÇİNDEKİLER">'1- 5510MSonEr(666)(ay30gün)'!$R$10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0" i="17" l="1"/>
  <c r="H42" i="17"/>
  <c r="L60" i="19" l="1"/>
  <c r="H39" i="25" l="1"/>
  <c r="G39" i="25"/>
  <c r="H39" i="9"/>
  <c r="G39" i="9"/>
  <c r="G40" i="11"/>
  <c r="H40" i="11"/>
  <c r="D61" i="23" l="1"/>
  <c r="H51" i="23"/>
  <c r="D61" i="7" l="1"/>
  <c r="H51" i="7"/>
  <c r="K61" i="1"/>
  <c r="H52" i="1"/>
  <c r="L60" i="21"/>
  <c r="H51" i="21"/>
  <c r="K61" i="20"/>
  <c r="H52" i="20"/>
  <c r="H51" i="19"/>
  <c r="K61" i="18"/>
  <c r="H52" i="18"/>
  <c r="L60" i="4" l="1"/>
  <c r="H51" i="4" l="1"/>
  <c r="L71" i="21" l="1"/>
  <c r="L70" i="21"/>
  <c r="L69" i="21"/>
  <c r="K72" i="20"/>
  <c r="K71" i="20"/>
  <c r="K70" i="20"/>
  <c r="L71" i="19"/>
  <c r="L70" i="19"/>
  <c r="L69" i="19"/>
  <c r="K71" i="18"/>
  <c r="K70" i="18"/>
  <c r="K69" i="18"/>
  <c r="N70" i="4"/>
  <c r="N69" i="4"/>
  <c r="N68" i="4"/>
  <c r="M71" i="1"/>
  <c r="M70" i="1"/>
  <c r="M69" i="1"/>
  <c r="J59" i="17"/>
  <c r="P43" i="29" l="1"/>
  <c r="O43" i="29"/>
  <c r="P42" i="14"/>
  <c r="O42" i="14"/>
  <c r="P42" i="28"/>
  <c r="O42" i="28"/>
  <c r="P43" i="13"/>
  <c r="O43" i="13"/>
  <c r="P43" i="27"/>
  <c r="O43" i="27"/>
  <c r="P43" i="12"/>
  <c r="O43" i="12"/>
  <c r="D17" i="26"/>
  <c r="P43" i="26"/>
  <c r="O43" i="26"/>
  <c r="P43" i="11"/>
  <c r="O43" i="11"/>
  <c r="H43" i="21" l="1"/>
  <c r="H44" i="21"/>
  <c r="H42" i="21"/>
  <c r="H45" i="20"/>
  <c r="H52" i="6" l="1"/>
  <c r="L52" i="6" s="1"/>
  <c r="H44" i="20" l="1"/>
  <c r="H43" i="20"/>
  <c r="J60" i="29" l="1"/>
  <c r="J52" i="29"/>
  <c r="L52" i="29" s="1"/>
  <c r="G40" i="29"/>
  <c r="H39" i="29"/>
  <c r="L39" i="29" s="1"/>
  <c r="H38" i="29"/>
  <c r="L38" i="29" s="1"/>
  <c r="H37" i="29"/>
  <c r="L37" i="29" s="1"/>
  <c r="H36" i="29"/>
  <c r="L36" i="29" s="1"/>
  <c r="H35" i="29"/>
  <c r="L35" i="29" s="1"/>
  <c r="H34" i="29"/>
  <c r="L34" i="29" s="1"/>
  <c r="H33" i="29"/>
  <c r="H32" i="29"/>
  <c r="L32" i="29" s="1"/>
  <c r="H31" i="29"/>
  <c r="L31" i="29" s="1"/>
  <c r="H30" i="29"/>
  <c r="L30" i="29" s="1"/>
  <c r="H29" i="29"/>
  <c r="L29" i="29" s="1"/>
  <c r="H28" i="29"/>
  <c r="L28" i="29" s="1"/>
  <c r="H27" i="29"/>
  <c r="L27" i="29" s="1"/>
  <c r="H26" i="29"/>
  <c r="L26" i="29" s="1"/>
  <c r="H25" i="29"/>
  <c r="L25" i="29" s="1"/>
  <c r="H24" i="29"/>
  <c r="L24" i="29" s="1"/>
  <c r="H23" i="29"/>
  <c r="L23" i="29" s="1"/>
  <c r="D17" i="29"/>
  <c r="D15" i="29"/>
  <c r="J14" i="29"/>
  <c r="H46" i="29" s="1"/>
  <c r="L46" i="29" s="1"/>
  <c r="J12" i="29"/>
  <c r="J16" i="29" s="1"/>
  <c r="J61" i="29" s="1"/>
  <c r="J62" i="29" s="1"/>
  <c r="J59" i="28"/>
  <c r="H51" i="28"/>
  <c r="L51" i="28" s="1"/>
  <c r="G39" i="28"/>
  <c r="H38" i="28"/>
  <c r="L38" i="28" s="1"/>
  <c r="H37" i="28"/>
  <c r="L37" i="28" s="1"/>
  <c r="H36" i="28"/>
  <c r="L36" i="28" s="1"/>
  <c r="H35" i="28"/>
  <c r="L35" i="28" s="1"/>
  <c r="H34" i="28"/>
  <c r="L34" i="28" s="1"/>
  <c r="H33" i="28"/>
  <c r="L33" i="28" s="1"/>
  <c r="H32" i="28"/>
  <c r="L32" i="28" s="1"/>
  <c r="H31" i="28"/>
  <c r="L31" i="28" s="1"/>
  <c r="H30" i="28"/>
  <c r="L30" i="28" s="1"/>
  <c r="H29" i="28"/>
  <c r="L29" i="28" s="1"/>
  <c r="H28" i="28"/>
  <c r="L28" i="28" s="1"/>
  <c r="H27" i="28"/>
  <c r="L27" i="28" s="1"/>
  <c r="H26" i="28"/>
  <c r="L26" i="28" s="1"/>
  <c r="H25" i="28"/>
  <c r="L25" i="28" s="1"/>
  <c r="H24" i="28"/>
  <c r="L24" i="28" s="1"/>
  <c r="H23" i="28"/>
  <c r="L23" i="28" s="1"/>
  <c r="H22" i="28"/>
  <c r="L22" i="28" s="1"/>
  <c r="D16" i="28"/>
  <c r="D14" i="28"/>
  <c r="J13" i="28"/>
  <c r="H45" i="28" s="1"/>
  <c r="L45" i="28" s="1"/>
  <c r="J11" i="28"/>
  <c r="H50" i="28" s="1"/>
  <c r="L50" i="28" s="1"/>
  <c r="L52" i="28" s="1"/>
  <c r="J60" i="27"/>
  <c r="J52" i="27"/>
  <c r="L52" i="27" s="1"/>
  <c r="G40" i="27"/>
  <c r="H39" i="27"/>
  <c r="L39" i="27" s="1"/>
  <c r="H38" i="27"/>
  <c r="L38" i="27" s="1"/>
  <c r="H37" i="27"/>
  <c r="L37" i="27" s="1"/>
  <c r="H36" i="27"/>
  <c r="L36" i="27" s="1"/>
  <c r="H35" i="27"/>
  <c r="L35" i="27" s="1"/>
  <c r="H34" i="27"/>
  <c r="L34" i="27" s="1"/>
  <c r="H33" i="27"/>
  <c r="L33" i="27" s="1"/>
  <c r="H32" i="27"/>
  <c r="L32" i="27" s="1"/>
  <c r="H31" i="27"/>
  <c r="L31" i="27" s="1"/>
  <c r="L30" i="27"/>
  <c r="H30" i="27"/>
  <c r="H29" i="27"/>
  <c r="L29" i="27" s="1"/>
  <c r="H28" i="27"/>
  <c r="L28" i="27" s="1"/>
  <c r="H27" i="27"/>
  <c r="L27" i="27" s="1"/>
  <c r="H26" i="27"/>
  <c r="L26" i="27" s="1"/>
  <c r="H25" i="27"/>
  <c r="L25" i="27" s="1"/>
  <c r="H24" i="27"/>
  <c r="L24" i="27" s="1"/>
  <c r="H23" i="27"/>
  <c r="D17" i="27"/>
  <c r="D15" i="27"/>
  <c r="J14" i="27"/>
  <c r="H45" i="27" s="1"/>
  <c r="J12" i="27"/>
  <c r="J16" i="27" s="1"/>
  <c r="J61" i="27" s="1"/>
  <c r="J62" i="27" s="1"/>
  <c r="J60" i="26"/>
  <c r="H52" i="26"/>
  <c r="L52" i="26" s="1"/>
  <c r="G40" i="26"/>
  <c r="H39" i="26"/>
  <c r="L39" i="26" s="1"/>
  <c r="H38" i="26"/>
  <c r="L38" i="26" s="1"/>
  <c r="H37" i="26"/>
  <c r="L37" i="26" s="1"/>
  <c r="H36" i="26"/>
  <c r="L36" i="26" s="1"/>
  <c r="H35" i="26"/>
  <c r="L35" i="26" s="1"/>
  <c r="H34" i="26"/>
  <c r="L34" i="26" s="1"/>
  <c r="H33" i="26"/>
  <c r="D60" i="26" s="1"/>
  <c r="H32" i="26"/>
  <c r="L32" i="26" s="1"/>
  <c r="H31" i="26"/>
  <c r="L31" i="26" s="1"/>
  <c r="H30" i="26"/>
  <c r="L30" i="26" s="1"/>
  <c r="H29" i="26"/>
  <c r="L29" i="26" s="1"/>
  <c r="H28" i="26"/>
  <c r="L28" i="26" s="1"/>
  <c r="H27" i="26"/>
  <c r="L27" i="26" s="1"/>
  <c r="H26" i="26"/>
  <c r="L26" i="26" s="1"/>
  <c r="H25" i="26"/>
  <c r="L25" i="26" s="1"/>
  <c r="H24" i="26"/>
  <c r="L24" i="26" s="1"/>
  <c r="H23" i="26"/>
  <c r="D15" i="26"/>
  <c r="J14" i="26"/>
  <c r="H44" i="26" s="1"/>
  <c r="L44" i="26" s="1"/>
  <c r="J12" i="26"/>
  <c r="J16" i="26" s="1"/>
  <c r="J61" i="26" s="1"/>
  <c r="J62" i="26" s="1"/>
  <c r="J59" i="25"/>
  <c r="J51" i="25"/>
  <c r="L51" i="25" s="1"/>
  <c r="H38" i="25"/>
  <c r="L38" i="25" s="1"/>
  <c r="H37" i="25"/>
  <c r="L37" i="25" s="1"/>
  <c r="H36" i="25"/>
  <c r="L36" i="25" s="1"/>
  <c r="H35" i="25"/>
  <c r="L35" i="25" s="1"/>
  <c r="H34" i="25"/>
  <c r="L34" i="25" s="1"/>
  <c r="H33" i="25"/>
  <c r="L33" i="25" s="1"/>
  <c r="H32" i="25"/>
  <c r="L32" i="25" s="1"/>
  <c r="H31" i="25"/>
  <c r="L31" i="25" s="1"/>
  <c r="H30" i="25"/>
  <c r="L30" i="25" s="1"/>
  <c r="H29" i="25"/>
  <c r="L29" i="25" s="1"/>
  <c r="H28" i="25"/>
  <c r="L28" i="25" s="1"/>
  <c r="H27" i="25"/>
  <c r="L27" i="25" s="1"/>
  <c r="H26" i="25"/>
  <c r="L26" i="25" s="1"/>
  <c r="H25" i="25"/>
  <c r="L25" i="25" s="1"/>
  <c r="H24" i="25"/>
  <c r="L24" i="25" s="1"/>
  <c r="H23" i="25"/>
  <c r="L23" i="25" s="1"/>
  <c r="H22" i="25"/>
  <c r="D15" i="25"/>
  <c r="J14" i="25"/>
  <c r="H42" i="25" s="1"/>
  <c r="J12" i="25"/>
  <c r="J16" i="25" s="1"/>
  <c r="J60" i="24"/>
  <c r="H52" i="24"/>
  <c r="L52" i="24" s="1"/>
  <c r="G39" i="24"/>
  <c r="H38" i="24"/>
  <c r="L38" i="24" s="1"/>
  <c r="H37" i="24"/>
  <c r="L37" i="24" s="1"/>
  <c r="H36" i="24"/>
  <c r="L36" i="24" s="1"/>
  <c r="H35" i="24"/>
  <c r="L35" i="24" s="1"/>
  <c r="H34" i="24"/>
  <c r="L34" i="24" s="1"/>
  <c r="H33" i="24"/>
  <c r="L33" i="24" s="1"/>
  <c r="H32" i="24"/>
  <c r="D60" i="24" s="1"/>
  <c r="H31" i="24"/>
  <c r="L31" i="24" s="1"/>
  <c r="H30" i="24"/>
  <c r="L30" i="24" s="1"/>
  <c r="H29" i="24"/>
  <c r="L29" i="24" s="1"/>
  <c r="H28" i="24"/>
  <c r="L28" i="24" s="1"/>
  <c r="H27" i="24"/>
  <c r="L27" i="24" s="1"/>
  <c r="H26" i="24"/>
  <c r="L26" i="24" s="1"/>
  <c r="H25" i="24"/>
  <c r="L25" i="24" s="1"/>
  <c r="H24" i="24"/>
  <c r="L24" i="24" s="1"/>
  <c r="H23" i="24"/>
  <c r="L23" i="24" s="1"/>
  <c r="H22" i="24"/>
  <c r="L22" i="24" s="1"/>
  <c r="D15" i="24"/>
  <c r="J14" i="24"/>
  <c r="H43" i="24" s="1"/>
  <c r="L43" i="24" s="1"/>
  <c r="J12" i="24"/>
  <c r="J16" i="24" s="1"/>
  <c r="J60" i="23"/>
  <c r="J52" i="23"/>
  <c r="L52" i="23" s="1"/>
  <c r="G40" i="23"/>
  <c r="H39" i="23"/>
  <c r="L39" i="23" s="1"/>
  <c r="H38" i="23"/>
  <c r="L38" i="23" s="1"/>
  <c r="H37" i="23"/>
  <c r="L37" i="23" s="1"/>
  <c r="H36" i="23"/>
  <c r="L36" i="23" s="1"/>
  <c r="H35" i="23"/>
  <c r="L35" i="23" s="1"/>
  <c r="H34" i="23"/>
  <c r="L34" i="23" s="1"/>
  <c r="H33" i="23"/>
  <c r="L33" i="23" s="1"/>
  <c r="H32" i="23"/>
  <c r="L32" i="23" s="1"/>
  <c r="H31" i="23"/>
  <c r="L31" i="23" s="1"/>
  <c r="H30" i="23"/>
  <c r="L30" i="23" s="1"/>
  <c r="H29" i="23"/>
  <c r="L29" i="23" s="1"/>
  <c r="L28" i="23"/>
  <c r="H28" i="23"/>
  <c r="H27" i="23"/>
  <c r="L27" i="23" s="1"/>
  <c r="H26" i="23"/>
  <c r="L26" i="23" s="1"/>
  <c r="H25" i="23"/>
  <c r="H24" i="23"/>
  <c r="L24" i="23" s="1"/>
  <c r="H23" i="23"/>
  <c r="L23" i="23" s="1"/>
  <c r="D15" i="23"/>
  <c r="J14" i="23"/>
  <c r="H46" i="23" s="1"/>
  <c r="L46" i="23" s="1"/>
  <c r="J12" i="23"/>
  <c r="J16" i="23" s="1"/>
  <c r="J61" i="23" s="1"/>
  <c r="J62" i="23" s="1"/>
  <c r="J59" i="22"/>
  <c r="H51" i="22"/>
  <c r="L51" i="22" s="1"/>
  <c r="G39" i="22"/>
  <c r="H38" i="22"/>
  <c r="L38" i="22" s="1"/>
  <c r="H37" i="22"/>
  <c r="L37" i="22" s="1"/>
  <c r="H36" i="22"/>
  <c r="L36" i="22" s="1"/>
  <c r="H35" i="22"/>
  <c r="L35" i="22" s="1"/>
  <c r="H34" i="22"/>
  <c r="L34" i="22" s="1"/>
  <c r="H33" i="22"/>
  <c r="L33" i="22" s="1"/>
  <c r="H32" i="22"/>
  <c r="D59" i="22" s="1"/>
  <c r="H31" i="22"/>
  <c r="L31" i="22" s="1"/>
  <c r="H30" i="22"/>
  <c r="L30" i="22" s="1"/>
  <c r="H29" i="22"/>
  <c r="L29" i="22" s="1"/>
  <c r="H28" i="22"/>
  <c r="L28" i="22" s="1"/>
  <c r="L27" i="22"/>
  <c r="H27" i="22"/>
  <c r="H26" i="22"/>
  <c r="L26" i="22" s="1"/>
  <c r="H25" i="22"/>
  <c r="L25" i="22" s="1"/>
  <c r="H24" i="22"/>
  <c r="H23" i="22"/>
  <c r="L23" i="22" s="1"/>
  <c r="H22" i="22"/>
  <c r="L22" i="22" s="1"/>
  <c r="D15" i="22"/>
  <c r="J14" i="22"/>
  <c r="H44" i="22" s="1"/>
  <c r="J12" i="22"/>
  <c r="H50" i="22" s="1"/>
  <c r="L50" i="22" s="1"/>
  <c r="L52" i="22" s="1"/>
  <c r="H30" i="21"/>
  <c r="L30" i="21" s="1"/>
  <c r="H29" i="21"/>
  <c r="L29" i="21" s="1"/>
  <c r="H28" i="21"/>
  <c r="L28" i="21" s="1"/>
  <c r="H27" i="21"/>
  <c r="L27" i="21" s="1"/>
  <c r="H31" i="20"/>
  <c r="H30" i="20"/>
  <c r="H29" i="20"/>
  <c r="H28" i="20"/>
  <c r="L62" i="21"/>
  <c r="J52" i="21"/>
  <c r="L52" i="21" s="1"/>
  <c r="L46" i="21"/>
  <c r="H45" i="21"/>
  <c r="L45" i="21" s="1"/>
  <c r="G39" i="21"/>
  <c r="D14" i="21"/>
  <c r="J13" i="21"/>
  <c r="J14" i="21" s="1"/>
  <c r="J11" i="21"/>
  <c r="H40" i="29" l="1"/>
  <c r="L40" i="29" s="1"/>
  <c r="H40" i="27"/>
  <c r="L23" i="27"/>
  <c r="H46" i="27"/>
  <c r="L46" i="27" s="1"/>
  <c r="J15" i="26"/>
  <c r="H46" i="26"/>
  <c r="L46" i="26" s="1"/>
  <c r="H40" i="26"/>
  <c r="L40" i="26" s="1"/>
  <c r="H45" i="26"/>
  <c r="H51" i="26"/>
  <c r="L51" i="26" s="1"/>
  <c r="L53" i="26" s="1"/>
  <c r="H43" i="26"/>
  <c r="J60" i="25"/>
  <c r="J61" i="25" s="1"/>
  <c r="L39" i="25"/>
  <c r="H39" i="24"/>
  <c r="L39" i="24" s="1"/>
  <c r="H44" i="24"/>
  <c r="L44" i="24" s="1"/>
  <c r="R44" i="24" s="1"/>
  <c r="J15" i="23"/>
  <c r="H40" i="23"/>
  <c r="L40" i="23" s="1"/>
  <c r="L25" i="23"/>
  <c r="H39" i="22"/>
  <c r="L39" i="22" s="1"/>
  <c r="G54" i="22" s="1"/>
  <c r="H23" i="21"/>
  <c r="L23" i="21" s="1"/>
  <c r="L44" i="21"/>
  <c r="L43" i="21"/>
  <c r="H31" i="21"/>
  <c r="L31" i="21" s="1"/>
  <c r="H37" i="21"/>
  <c r="L37" i="21" s="1"/>
  <c r="H36" i="21"/>
  <c r="L36" i="21" s="1"/>
  <c r="H22" i="21"/>
  <c r="H35" i="21"/>
  <c r="L35" i="21" s="1"/>
  <c r="H26" i="21"/>
  <c r="L26" i="21" s="1"/>
  <c r="H38" i="21"/>
  <c r="L38" i="21" s="1"/>
  <c r="H34" i="21"/>
  <c r="L34" i="21" s="1"/>
  <c r="H25" i="21"/>
  <c r="L25" i="21" s="1"/>
  <c r="H33" i="21"/>
  <c r="L33" i="21" s="1"/>
  <c r="H24" i="21"/>
  <c r="H32" i="21"/>
  <c r="L32" i="21" s="1"/>
  <c r="J15" i="29"/>
  <c r="L33" i="29"/>
  <c r="H43" i="29"/>
  <c r="H44" i="29"/>
  <c r="L44" i="29" s="1"/>
  <c r="D60" i="29"/>
  <c r="H45" i="29"/>
  <c r="D59" i="28"/>
  <c r="J14" i="28"/>
  <c r="H42" i="28"/>
  <c r="H43" i="28"/>
  <c r="L43" i="28" s="1"/>
  <c r="J15" i="28"/>
  <c r="J60" i="28" s="1"/>
  <c r="J61" i="28" s="1"/>
  <c r="H39" i="28"/>
  <c r="L39" i="28" s="1"/>
  <c r="H44" i="28"/>
  <c r="L40" i="27"/>
  <c r="L45" i="27"/>
  <c r="D61" i="27"/>
  <c r="H44" i="27"/>
  <c r="L44" i="27" s="1"/>
  <c r="D60" i="27"/>
  <c r="H51" i="27"/>
  <c r="J51" i="27" s="1"/>
  <c r="L51" i="27" s="1"/>
  <c r="L53" i="27" s="1"/>
  <c r="J15" i="27"/>
  <c r="H43" i="27"/>
  <c r="L33" i="26"/>
  <c r="L23" i="26"/>
  <c r="L42" i="25"/>
  <c r="J15" i="25"/>
  <c r="H45" i="25"/>
  <c r="L45" i="25" s="1"/>
  <c r="L22" i="25"/>
  <c r="H43" i="25"/>
  <c r="L43" i="25" s="1"/>
  <c r="H44" i="25"/>
  <c r="D59" i="25"/>
  <c r="J61" i="24"/>
  <c r="J62" i="24" s="1"/>
  <c r="H51" i="24"/>
  <c r="L51" i="24" s="1"/>
  <c r="L53" i="24" s="1"/>
  <c r="D61" i="24"/>
  <c r="D62" i="24" s="1"/>
  <c r="D64" i="24" s="1"/>
  <c r="D65" i="24" s="1"/>
  <c r="L32" i="24"/>
  <c r="H42" i="24"/>
  <c r="J15" i="24"/>
  <c r="H45" i="24"/>
  <c r="L45" i="24" s="1"/>
  <c r="H44" i="23"/>
  <c r="L44" i="23" s="1"/>
  <c r="D60" i="23"/>
  <c r="H45" i="23"/>
  <c r="H43" i="23"/>
  <c r="L44" i="22"/>
  <c r="L32" i="22"/>
  <c r="H42" i="22"/>
  <c r="J15" i="22"/>
  <c r="H43" i="22"/>
  <c r="L43" i="22" s="1"/>
  <c r="H45" i="22"/>
  <c r="L45" i="22" s="1"/>
  <c r="L24" i="22"/>
  <c r="J16" i="22"/>
  <c r="J60" i="22" s="1"/>
  <c r="J61" i="22" s="1"/>
  <c r="L31" i="20"/>
  <c r="L30" i="20"/>
  <c r="J53" i="20"/>
  <c r="L53" i="20" s="1"/>
  <c r="H47" i="20"/>
  <c r="L47" i="20" s="1"/>
  <c r="L46" i="20"/>
  <c r="H46" i="20"/>
  <c r="G40" i="20"/>
  <c r="L28" i="20"/>
  <c r="D15" i="20"/>
  <c r="J14" i="20"/>
  <c r="J12" i="20"/>
  <c r="J16" i="20" s="1"/>
  <c r="K63" i="20" s="1"/>
  <c r="H43" i="19"/>
  <c r="L62" i="19"/>
  <c r="J52" i="19"/>
  <c r="L52" i="19" s="1"/>
  <c r="L46" i="19"/>
  <c r="H45" i="19"/>
  <c r="L45" i="19" s="1"/>
  <c r="G39" i="19"/>
  <c r="H38" i="19"/>
  <c r="L38" i="19" s="1"/>
  <c r="H37" i="19"/>
  <c r="L37" i="19" s="1"/>
  <c r="H36" i="19"/>
  <c r="L36" i="19" s="1"/>
  <c r="H35" i="19"/>
  <c r="L35" i="19" s="1"/>
  <c r="H34" i="19"/>
  <c r="L34" i="19" s="1"/>
  <c r="H33" i="19"/>
  <c r="L33" i="19" s="1"/>
  <c r="H32" i="19"/>
  <c r="L32" i="19" s="1"/>
  <c r="H31" i="19"/>
  <c r="L31" i="19" s="1"/>
  <c r="H30" i="19"/>
  <c r="L30" i="19" s="1"/>
  <c r="H29" i="19"/>
  <c r="L29" i="19" s="1"/>
  <c r="H28" i="19"/>
  <c r="L28" i="19" s="1"/>
  <c r="H27" i="19"/>
  <c r="L27" i="19" s="1"/>
  <c r="H26" i="19"/>
  <c r="L26" i="19" s="1"/>
  <c r="H25" i="19"/>
  <c r="L25" i="19" s="1"/>
  <c r="H24" i="19"/>
  <c r="L24" i="19" s="1"/>
  <c r="H23" i="19"/>
  <c r="H22" i="19"/>
  <c r="D14" i="19"/>
  <c r="J13" i="19"/>
  <c r="H44" i="19" s="1"/>
  <c r="L44" i="19" s="1"/>
  <c r="J11" i="19"/>
  <c r="H44" i="18"/>
  <c r="L44" i="18" s="1"/>
  <c r="J53" i="18"/>
  <c r="L53" i="18" s="1"/>
  <c r="H47" i="18"/>
  <c r="L47" i="18" s="1"/>
  <c r="H46" i="18"/>
  <c r="L46" i="18" s="1"/>
  <c r="G40" i="18"/>
  <c r="H39" i="18"/>
  <c r="L39" i="18" s="1"/>
  <c r="H38" i="18"/>
  <c r="L38" i="18" s="1"/>
  <c r="H37" i="18"/>
  <c r="L37" i="18" s="1"/>
  <c r="H36" i="18"/>
  <c r="L36" i="18" s="1"/>
  <c r="H35" i="18"/>
  <c r="L35" i="18" s="1"/>
  <c r="H34" i="18"/>
  <c r="L34" i="18" s="1"/>
  <c r="H33" i="18"/>
  <c r="K60" i="18" s="1"/>
  <c r="K62" i="18" s="1"/>
  <c r="H32" i="18"/>
  <c r="L32" i="18" s="1"/>
  <c r="H31" i="18"/>
  <c r="L31" i="18" s="1"/>
  <c r="H30" i="18"/>
  <c r="L30" i="18" s="1"/>
  <c r="H29" i="18"/>
  <c r="L29" i="18" s="1"/>
  <c r="H28" i="18"/>
  <c r="L28" i="18" s="1"/>
  <c r="H27" i="18"/>
  <c r="L27" i="18" s="1"/>
  <c r="H26" i="18"/>
  <c r="L26" i="18" s="1"/>
  <c r="H25" i="18"/>
  <c r="L25" i="18" s="1"/>
  <c r="H24" i="18"/>
  <c r="L24" i="18" s="1"/>
  <c r="H23" i="18"/>
  <c r="D15" i="18"/>
  <c r="J14" i="18"/>
  <c r="H45" i="18" s="1"/>
  <c r="L45" i="18" s="1"/>
  <c r="J12" i="18"/>
  <c r="J16" i="18" s="1"/>
  <c r="K63" i="18" s="1"/>
  <c r="J52" i="4"/>
  <c r="L52" i="4" s="1"/>
  <c r="D14" i="4"/>
  <c r="J53" i="1"/>
  <c r="L53" i="1" s="1"/>
  <c r="H47" i="1"/>
  <c r="L47" i="1" s="1"/>
  <c r="H46" i="1"/>
  <c r="L46" i="1" s="1"/>
  <c r="D15" i="1"/>
  <c r="J51" i="17"/>
  <c r="L51" i="17" s="1"/>
  <c r="G39" i="17"/>
  <c r="H30" i="17"/>
  <c r="L30" i="17" s="1"/>
  <c r="H29" i="17"/>
  <c r="L29" i="17" s="1"/>
  <c r="H28" i="17"/>
  <c r="L28" i="17" s="1"/>
  <c r="H27" i="17"/>
  <c r="L27" i="17" s="1"/>
  <c r="J16" i="17"/>
  <c r="J60" i="17" s="1"/>
  <c r="J61" i="17" s="1"/>
  <c r="D15" i="17"/>
  <c r="H34" i="17" s="1"/>
  <c r="L34" i="17" s="1"/>
  <c r="J14" i="17"/>
  <c r="J12" i="17"/>
  <c r="H30" i="15"/>
  <c r="H29" i="15"/>
  <c r="L29" i="15" s="1"/>
  <c r="H28" i="15"/>
  <c r="L28" i="15" s="1"/>
  <c r="H27" i="15"/>
  <c r="J51" i="15"/>
  <c r="L51" i="15" s="1"/>
  <c r="G39" i="15"/>
  <c r="L30" i="15"/>
  <c r="L27" i="15"/>
  <c r="D15" i="15"/>
  <c r="J59" i="15" s="1"/>
  <c r="J14" i="15"/>
  <c r="J12" i="15"/>
  <c r="J16" i="15" s="1"/>
  <c r="J52" i="14"/>
  <c r="L52" i="14" s="1"/>
  <c r="J60" i="14"/>
  <c r="G39" i="14"/>
  <c r="H38" i="14"/>
  <c r="L38" i="14" s="1"/>
  <c r="H37" i="14"/>
  <c r="L37" i="14" s="1"/>
  <c r="H36" i="14"/>
  <c r="L36" i="14" s="1"/>
  <c r="H35" i="14"/>
  <c r="L35" i="14" s="1"/>
  <c r="H34" i="14"/>
  <c r="L34" i="14" s="1"/>
  <c r="H33" i="14"/>
  <c r="L33" i="14" s="1"/>
  <c r="H32" i="14"/>
  <c r="L32" i="14" s="1"/>
  <c r="H31" i="14"/>
  <c r="L31" i="14" s="1"/>
  <c r="H30" i="14"/>
  <c r="L30" i="14" s="1"/>
  <c r="H29" i="14"/>
  <c r="L29" i="14" s="1"/>
  <c r="H28" i="14"/>
  <c r="L28" i="14" s="1"/>
  <c r="H27" i="14"/>
  <c r="L27" i="14" s="1"/>
  <c r="H26" i="14"/>
  <c r="L26" i="14" s="1"/>
  <c r="H25" i="14"/>
  <c r="L25" i="14" s="1"/>
  <c r="H24" i="14"/>
  <c r="L24" i="14" s="1"/>
  <c r="H23" i="14"/>
  <c r="L23" i="14" s="1"/>
  <c r="H22" i="14"/>
  <c r="L22" i="14" s="1"/>
  <c r="D16" i="14"/>
  <c r="D14" i="14"/>
  <c r="J13" i="14"/>
  <c r="H45" i="14" s="1"/>
  <c r="L45" i="14" s="1"/>
  <c r="J11" i="14"/>
  <c r="J60" i="13"/>
  <c r="H52" i="13"/>
  <c r="L52" i="13" s="1"/>
  <c r="G40" i="13"/>
  <c r="H39" i="13"/>
  <c r="L39" i="13" s="1"/>
  <c r="H38" i="13"/>
  <c r="L38" i="13" s="1"/>
  <c r="H37" i="13"/>
  <c r="L37" i="13" s="1"/>
  <c r="H36" i="13"/>
  <c r="L36" i="13" s="1"/>
  <c r="H35" i="13"/>
  <c r="L35" i="13" s="1"/>
  <c r="H34" i="13"/>
  <c r="L34" i="13" s="1"/>
  <c r="H33" i="13"/>
  <c r="L33" i="13" s="1"/>
  <c r="H32" i="13"/>
  <c r="L32" i="13" s="1"/>
  <c r="L31" i="13"/>
  <c r="H31" i="13"/>
  <c r="H30" i="13"/>
  <c r="L30" i="13" s="1"/>
  <c r="H29" i="13"/>
  <c r="L29" i="13" s="1"/>
  <c r="H28" i="13"/>
  <c r="L28" i="13" s="1"/>
  <c r="H27" i="13"/>
  <c r="L27" i="13" s="1"/>
  <c r="H26" i="13"/>
  <c r="L26" i="13" s="1"/>
  <c r="H25" i="13"/>
  <c r="L25" i="13" s="1"/>
  <c r="H24" i="13"/>
  <c r="H23" i="13"/>
  <c r="L23" i="13" s="1"/>
  <c r="D17" i="13"/>
  <c r="D15" i="13"/>
  <c r="J14" i="13"/>
  <c r="H44" i="13" s="1"/>
  <c r="L44" i="13" s="1"/>
  <c r="J12" i="13"/>
  <c r="J16" i="13" s="1"/>
  <c r="J52" i="12"/>
  <c r="L52" i="12" s="1"/>
  <c r="J51" i="9"/>
  <c r="L51" i="9" s="1"/>
  <c r="J60" i="12"/>
  <c r="G40" i="12"/>
  <c r="H39" i="12"/>
  <c r="L39" i="12" s="1"/>
  <c r="H38" i="12"/>
  <c r="L38" i="12" s="1"/>
  <c r="H37" i="12"/>
  <c r="L37" i="12" s="1"/>
  <c r="H36" i="12"/>
  <c r="L36" i="12" s="1"/>
  <c r="H35" i="12"/>
  <c r="L35" i="12" s="1"/>
  <c r="H34" i="12"/>
  <c r="L34" i="12" s="1"/>
  <c r="H33" i="12"/>
  <c r="L33" i="12" s="1"/>
  <c r="H32" i="12"/>
  <c r="L32" i="12" s="1"/>
  <c r="H31" i="12"/>
  <c r="L31" i="12" s="1"/>
  <c r="H30" i="12"/>
  <c r="L30" i="12" s="1"/>
  <c r="H29" i="12"/>
  <c r="L29" i="12" s="1"/>
  <c r="H28" i="12"/>
  <c r="L28" i="12" s="1"/>
  <c r="H27" i="12"/>
  <c r="L27" i="12" s="1"/>
  <c r="H26" i="12"/>
  <c r="L26" i="12" s="1"/>
  <c r="H25" i="12"/>
  <c r="L25" i="12" s="1"/>
  <c r="H24" i="12"/>
  <c r="L24" i="12" s="1"/>
  <c r="H23" i="12"/>
  <c r="L23" i="12" s="1"/>
  <c r="D17" i="12"/>
  <c r="D15" i="12"/>
  <c r="J14" i="12"/>
  <c r="H46" i="12" s="1"/>
  <c r="L46" i="12" s="1"/>
  <c r="J12" i="12"/>
  <c r="J16" i="12" s="1"/>
  <c r="D17" i="11"/>
  <c r="L42" i="21" l="1"/>
  <c r="H40" i="13"/>
  <c r="J15" i="18"/>
  <c r="L59" i="19"/>
  <c r="R43" i="27"/>
  <c r="G55" i="27"/>
  <c r="G55" i="26"/>
  <c r="L43" i="26"/>
  <c r="L45" i="26"/>
  <c r="R43" i="26" s="1"/>
  <c r="D61" i="26"/>
  <c r="D62" i="26" s="1"/>
  <c r="D64" i="26" s="1"/>
  <c r="D65" i="26" s="1"/>
  <c r="G55" i="24"/>
  <c r="H39" i="21"/>
  <c r="L39" i="21" s="1"/>
  <c r="L47" i="21"/>
  <c r="L22" i="21"/>
  <c r="J51" i="21"/>
  <c r="L51" i="21" s="1"/>
  <c r="L53" i="21" s="1"/>
  <c r="L22" i="19"/>
  <c r="J51" i="19"/>
  <c r="L51" i="19" s="1"/>
  <c r="L53" i="19" s="1"/>
  <c r="G55" i="19" s="1"/>
  <c r="H22" i="17"/>
  <c r="L22" i="17" s="1"/>
  <c r="H23" i="17"/>
  <c r="L23" i="17" s="1"/>
  <c r="H31" i="17"/>
  <c r="L31" i="17" s="1"/>
  <c r="H38" i="17"/>
  <c r="L38" i="17" s="1"/>
  <c r="H24" i="17"/>
  <c r="L24" i="17" s="1"/>
  <c r="H32" i="17"/>
  <c r="H26" i="17"/>
  <c r="L26" i="17" s="1"/>
  <c r="H35" i="17"/>
  <c r="L35" i="17" s="1"/>
  <c r="H36" i="17"/>
  <c r="L36" i="17" s="1"/>
  <c r="H37" i="15"/>
  <c r="L37" i="15" s="1"/>
  <c r="H43" i="15"/>
  <c r="L43" i="15" s="1"/>
  <c r="H44" i="15"/>
  <c r="L44" i="15" s="1"/>
  <c r="H45" i="15"/>
  <c r="L45" i="15" s="1"/>
  <c r="H42" i="15"/>
  <c r="L59" i="21"/>
  <c r="L61" i="21" s="1"/>
  <c r="L63" i="21" s="1"/>
  <c r="L64" i="21" s="1"/>
  <c r="L24" i="21"/>
  <c r="L45" i="20"/>
  <c r="L43" i="20"/>
  <c r="H33" i="20"/>
  <c r="J52" i="20" s="1"/>
  <c r="L52" i="20" s="1"/>
  <c r="L54" i="20" s="1"/>
  <c r="H34" i="20"/>
  <c r="L34" i="20" s="1"/>
  <c r="H35" i="20"/>
  <c r="L35" i="20" s="1"/>
  <c r="H23" i="20"/>
  <c r="H25" i="20"/>
  <c r="H38" i="20"/>
  <c r="L38" i="20" s="1"/>
  <c r="H27" i="20"/>
  <c r="L27" i="20" s="1"/>
  <c r="H36" i="20"/>
  <c r="L36" i="20" s="1"/>
  <c r="H24" i="20"/>
  <c r="L24" i="20" s="1"/>
  <c r="H37" i="20"/>
  <c r="L37" i="20" s="1"/>
  <c r="H26" i="20"/>
  <c r="L26" i="20" s="1"/>
  <c r="H39" i="20"/>
  <c r="L39" i="20" s="1"/>
  <c r="H32" i="20"/>
  <c r="L32" i="20" s="1"/>
  <c r="L33" i="18"/>
  <c r="H43" i="18"/>
  <c r="L43" i="18" s="1"/>
  <c r="L48" i="18" s="1"/>
  <c r="H40" i="18"/>
  <c r="L40" i="18" s="1"/>
  <c r="Q43" i="29"/>
  <c r="L43" i="29"/>
  <c r="R43" i="29"/>
  <c r="L45" i="29"/>
  <c r="T43" i="29" s="1"/>
  <c r="D61" i="29"/>
  <c r="D62" i="29" s="1"/>
  <c r="D64" i="29" s="1"/>
  <c r="D65" i="29" s="1"/>
  <c r="H51" i="29"/>
  <c r="J51" i="29" s="1"/>
  <c r="L51" i="29" s="1"/>
  <c r="L53" i="29" s="1"/>
  <c r="Q42" i="28"/>
  <c r="L42" i="28"/>
  <c r="R42" i="28"/>
  <c r="L44" i="28"/>
  <c r="T42" i="28" s="1"/>
  <c r="G54" i="28" s="1"/>
  <c r="D60" i="28"/>
  <c r="D61" i="28"/>
  <c r="D63" i="28" s="1"/>
  <c r="D64" i="28" s="1"/>
  <c r="L43" i="27"/>
  <c r="D62" i="27"/>
  <c r="D64" i="27" s="1"/>
  <c r="D65" i="27" s="1"/>
  <c r="L47" i="26"/>
  <c r="Q43" i="26"/>
  <c r="Q42" i="25"/>
  <c r="O42" i="25"/>
  <c r="D60" i="25"/>
  <c r="D61" i="25" s="1"/>
  <c r="D63" i="25" s="1"/>
  <c r="D64" i="25" s="1"/>
  <c r="P44" i="25"/>
  <c r="L44" i="25"/>
  <c r="R44" i="25" s="1"/>
  <c r="H50" i="25"/>
  <c r="J50" i="25" s="1"/>
  <c r="L50" i="25" s="1"/>
  <c r="L52" i="25" s="1"/>
  <c r="P44" i="24"/>
  <c r="O42" i="24"/>
  <c r="L42" i="24"/>
  <c r="L43" i="23"/>
  <c r="D62" i="23"/>
  <c r="D64" i="23" s="1"/>
  <c r="D65" i="23" s="1"/>
  <c r="L45" i="23"/>
  <c r="P45" i="23" s="1"/>
  <c r="J51" i="23"/>
  <c r="L51" i="23" s="1"/>
  <c r="L53" i="23" s="1"/>
  <c r="G55" i="23" s="1"/>
  <c r="L42" i="22"/>
  <c r="D60" i="22"/>
  <c r="D61" i="22" s="1"/>
  <c r="D63" i="22" s="1"/>
  <c r="D64" i="22" s="1"/>
  <c r="P44" i="22"/>
  <c r="L29" i="20"/>
  <c r="L25" i="20"/>
  <c r="J15" i="20"/>
  <c r="L44" i="20"/>
  <c r="H39" i="19"/>
  <c r="L39" i="19" s="1"/>
  <c r="L61" i="19"/>
  <c r="L63" i="19" s="1"/>
  <c r="L64" i="19" s="1"/>
  <c r="H42" i="19"/>
  <c r="J14" i="19"/>
  <c r="L43" i="19"/>
  <c r="L23" i="19"/>
  <c r="K64" i="18"/>
  <c r="K65" i="18" s="1"/>
  <c r="J52" i="18"/>
  <c r="L52" i="18" s="1"/>
  <c r="L54" i="18" s="1"/>
  <c r="L23" i="18"/>
  <c r="H32" i="15"/>
  <c r="H36" i="15"/>
  <c r="L36" i="15" s="1"/>
  <c r="H26" i="15"/>
  <c r="L26" i="15" s="1"/>
  <c r="H31" i="15"/>
  <c r="L31" i="15" s="1"/>
  <c r="H22" i="15"/>
  <c r="H35" i="15"/>
  <c r="L35" i="15" s="1"/>
  <c r="H25" i="15"/>
  <c r="L25" i="15" s="1"/>
  <c r="H38" i="15"/>
  <c r="L38" i="15" s="1"/>
  <c r="H34" i="15"/>
  <c r="L34" i="15" s="1"/>
  <c r="H24" i="15"/>
  <c r="L24" i="15" s="1"/>
  <c r="H33" i="15"/>
  <c r="L33" i="15" s="1"/>
  <c r="H23" i="15"/>
  <c r="L23" i="15" s="1"/>
  <c r="H44" i="17"/>
  <c r="H43" i="17"/>
  <c r="L43" i="17" s="1"/>
  <c r="H45" i="17"/>
  <c r="L45" i="17" s="1"/>
  <c r="H25" i="17"/>
  <c r="L25" i="17" s="1"/>
  <c r="H33" i="17"/>
  <c r="L33" i="17" s="1"/>
  <c r="H37" i="17"/>
  <c r="L37" i="17" s="1"/>
  <c r="J60" i="15"/>
  <c r="J61" i="15" s="1"/>
  <c r="H39" i="14"/>
  <c r="L39" i="14" s="1"/>
  <c r="D60" i="14"/>
  <c r="J14" i="14"/>
  <c r="H42" i="14"/>
  <c r="H43" i="14"/>
  <c r="L43" i="14" s="1"/>
  <c r="J15" i="14"/>
  <c r="J61" i="14" s="1"/>
  <c r="J62" i="14" s="1"/>
  <c r="H44" i="14"/>
  <c r="H51" i="14" s="1"/>
  <c r="D60" i="13"/>
  <c r="L40" i="13"/>
  <c r="J61" i="13"/>
  <c r="J62" i="13" s="1"/>
  <c r="L24" i="13"/>
  <c r="H51" i="13"/>
  <c r="L51" i="13" s="1"/>
  <c r="L53" i="13" s="1"/>
  <c r="J15" i="13"/>
  <c r="H43" i="13"/>
  <c r="H45" i="13"/>
  <c r="R43" i="13" s="1"/>
  <c r="H46" i="13"/>
  <c r="L46" i="13" s="1"/>
  <c r="D60" i="12"/>
  <c r="J61" i="12"/>
  <c r="J62" i="12" s="1"/>
  <c r="J15" i="12"/>
  <c r="H40" i="12"/>
  <c r="L40" i="12" s="1"/>
  <c r="H44" i="12"/>
  <c r="L44" i="12" s="1"/>
  <c r="H43" i="12"/>
  <c r="H45" i="12"/>
  <c r="H51" i="12" s="1"/>
  <c r="J51" i="12" s="1"/>
  <c r="L51" i="12" s="1"/>
  <c r="L53" i="12" s="1"/>
  <c r="J60" i="11"/>
  <c r="H52" i="11"/>
  <c r="L52" i="11" s="1"/>
  <c r="H39" i="11"/>
  <c r="L39" i="11" s="1"/>
  <c r="H38" i="11"/>
  <c r="L38" i="11" s="1"/>
  <c r="H37" i="11"/>
  <c r="L37" i="11" s="1"/>
  <c r="H36" i="11"/>
  <c r="L36" i="11" s="1"/>
  <c r="H35" i="11"/>
  <c r="L35" i="11" s="1"/>
  <c r="H34" i="11"/>
  <c r="L34" i="11" s="1"/>
  <c r="H33" i="11"/>
  <c r="L33" i="11" s="1"/>
  <c r="H32" i="11"/>
  <c r="L32" i="11" s="1"/>
  <c r="H31" i="11"/>
  <c r="L31" i="11" s="1"/>
  <c r="H30" i="11"/>
  <c r="L30" i="11" s="1"/>
  <c r="H29" i="11"/>
  <c r="L29" i="11" s="1"/>
  <c r="H28" i="11"/>
  <c r="L28" i="11" s="1"/>
  <c r="H27" i="11"/>
  <c r="L27" i="11" s="1"/>
  <c r="H26" i="11"/>
  <c r="L26" i="11" s="1"/>
  <c r="H25" i="11"/>
  <c r="L25" i="11" s="1"/>
  <c r="H24" i="11"/>
  <c r="L24" i="11" s="1"/>
  <c r="H23" i="11"/>
  <c r="D15" i="11"/>
  <c r="J14" i="11"/>
  <c r="H46" i="11" s="1"/>
  <c r="L46" i="11" s="1"/>
  <c r="J12" i="11"/>
  <c r="J16" i="11" s="1"/>
  <c r="J59" i="9"/>
  <c r="H38" i="9"/>
  <c r="L38" i="9" s="1"/>
  <c r="H37" i="9"/>
  <c r="L37" i="9" s="1"/>
  <c r="H36" i="9"/>
  <c r="L36" i="9" s="1"/>
  <c r="H35" i="9"/>
  <c r="L35" i="9" s="1"/>
  <c r="H34" i="9"/>
  <c r="L34" i="9" s="1"/>
  <c r="H33" i="9"/>
  <c r="L33" i="9" s="1"/>
  <c r="H32" i="9"/>
  <c r="H31" i="9"/>
  <c r="L31" i="9" s="1"/>
  <c r="H30" i="9"/>
  <c r="L30" i="9" s="1"/>
  <c r="H29" i="9"/>
  <c r="L29" i="9" s="1"/>
  <c r="H28" i="9"/>
  <c r="L28" i="9" s="1"/>
  <c r="H27" i="9"/>
  <c r="L27" i="9" s="1"/>
  <c r="H26" i="9"/>
  <c r="L26" i="9" s="1"/>
  <c r="H25" i="9"/>
  <c r="L25" i="9" s="1"/>
  <c r="H24" i="9"/>
  <c r="L24" i="9" s="1"/>
  <c r="H23" i="9"/>
  <c r="H22" i="9"/>
  <c r="L22" i="9" s="1"/>
  <c r="D15" i="9"/>
  <c r="J14" i="9"/>
  <c r="H45" i="9" s="1"/>
  <c r="L45" i="9" s="1"/>
  <c r="J12" i="9"/>
  <c r="J16" i="9" s="1"/>
  <c r="J51" i="14" l="1"/>
  <c r="L51" i="14" s="1"/>
  <c r="L53" i="14" s="1"/>
  <c r="Q43" i="13"/>
  <c r="G56" i="18"/>
  <c r="K60" i="20"/>
  <c r="K62" i="20" s="1"/>
  <c r="K64" i="20" s="1"/>
  <c r="K65" i="20" s="1"/>
  <c r="G55" i="21"/>
  <c r="O42" i="17"/>
  <c r="L32" i="17"/>
  <c r="D59" i="17"/>
  <c r="P44" i="17"/>
  <c r="P44" i="15"/>
  <c r="H39" i="15"/>
  <c r="L39" i="15" s="1"/>
  <c r="H43" i="9"/>
  <c r="L43" i="9" s="1"/>
  <c r="H44" i="9"/>
  <c r="P44" i="9" s="1"/>
  <c r="L32" i="9"/>
  <c r="H50" i="9"/>
  <c r="J50" i="9" s="1"/>
  <c r="L50" i="9" s="1"/>
  <c r="L52" i="9" s="1"/>
  <c r="L33" i="20"/>
  <c r="H40" i="20"/>
  <c r="L40" i="20" s="1"/>
  <c r="L23" i="20"/>
  <c r="G55" i="29"/>
  <c r="S43" i="29"/>
  <c r="L47" i="29"/>
  <c r="S42" i="28"/>
  <c r="L46" i="28"/>
  <c r="Q43" i="27"/>
  <c r="L47" i="27"/>
  <c r="G54" i="25"/>
  <c r="L46" i="25"/>
  <c r="L47" i="24"/>
  <c r="Q42" i="24"/>
  <c r="L47" i="23"/>
  <c r="O43" i="23"/>
  <c r="L46" i="22"/>
  <c r="O42" i="22"/>
  <c r="L48" i="20"/>
  <c r="L42" i="19"/>
  <c r="L47" i="19" s="1"/>
  <c r="L22" i="15"/>
  <c r="D59" i="15"/>
  <c r="L32" i="15"/>
  <c r="L42" i="17"/>
  <c r="Q42" i="17" s="1"/>
  <c r="L44" i="17"/>
  <c r="R42" i="17" s="1"/>
  <c r="D60" i="17"/>
  <c r="D61" i="17" s="1"/>
  <c r="D63" i="17" s="1"/>
  <c r="D64" i="17" s="1"/>
  <c r="H50" i="17"/>
  <c r="L50" i="17" s="1"/>
  <c r="L52" i="17" s="1"/>
  <c r="H39" i="17"/>
  <c r="L39" i="17" s="1"/>
  <c r="L42" i="15"/>
  <c r="H50" i="15"/>
  <c r="J50" i="15" s="1"/>
  <c r="L50" i="15" s="1"/>
  <c r="L52" i="15" s="1"/>
  <c r="D60" i="15"/>
  <c r="Q42" i="14"/>
  <c r="L42" i="14"/>
  <c r="R42" i="14"/>
  <c r="L44" i="14"/>
  <c r="T42" i="14" s="1"/>
  <c r="D61" i="14"/>
  <c r="D62" i="14" s="1"/>
  <c r="D64" i="14" s="1"/>
  <c r="D65" i="14" s="1"/>
  <c r="L43" i="13"/>
  <c r="S43" i="13" s="1"/>
  <c r="D61" i="13"/>
  <c r="D62" i="13" s="1"/>
  <c r="D64" i="13" s="1"/>
  <c r="D65" i="13" s="1"/>
  <c r="L45" i="13"/>
  <c r="T43" i="13" s="1"/>
  <c r="G55" i="13" s="1"/>
  <c r="G55" i="12"/>
  <c r="L43" i="12"/>
  <c r="D61" i="12"/>
  <c r="D62" i="12" s="1"/>
  <c r="D64" i="12" s="1"/>
  <c r="D65" i="12" s="1"/>
  <c r="L45" i="12"/>
  <c r="R43" i="12" s="1"/>
  <c r="L40" i="11"/>
  <c r="D60" i="11"/>
  <c r="L23" i="11"/>
  <c r="H44" i="11"/>
  <c r="L44" i="11" s="1"/>
  <c r="H45" i="11"/>
  <c r="D61" i="11" s="1"/>
  <c r="J61" i="11"/>
  <c r="J62" i="11" s="1"/>
  <c r="L45" i="11"/>
  <c r="R43" i="11" s="1"/>
  <c r="H51" i="11"/>
  <c r="L51" i="11" s="1"/>
  <c r="L53" i="11" s="1"/>
  <c r="H43" i="11"/>
  <c r="J15" i="11"/>
  <c r="D59" i="9"/>
  <c r="L39" i="9"/>
  <c r="J60" i="9"/>
  <c r="J61" i="9" s="1"/>
  <c r="L23" i="9"/>
  <c r="L44" i="9"/>
  <c r="R44" i="9" s="1"/>
  <c r="D60" i="9"/>
  <c r="H42" i="9"/>
  <c r="J15" i="9"/>
  <c r="G55" i="14" l="1"/>
  <c r="G54" i="17"/>
  <c r="G54" i="15"/>
  <c r="D61" i="15"/>
  <c r="D63" i="15" s="1"/>
  <c r="D64" i="15" s="1"/>
  <c r="D62" i="11"/>
  <c r="D64" i="11" s="1"/>
  <c r="D65" i="11" s="1"/>
  <c r="D61" i="9"/>
  <c r="D63" i="9" s="1"/>
  <c r="D64" i="9" s="1"/>
  <c r="G56" i="20"/>
  <c r="L46" i="17"/>
  <c r="O42" i="15"/>
  <c r="L46" i="15"/>
  <c r="L47" i="14"/>
  <c r="S42" i="14"/>
  <c r="L47" i="13"/>
  <c r="Q43" i="12"/>
  <c r="L47" i="12"/>
  <c r="G55" i="11"/>
  <c r="L43" i="11"/>
  <c r="Q43" i="11" s="1"/>
  <c r="O42" i="9"/>
  <c r="L42" i="9"/>
  <c r="G54" i="9"/>
  <c r="J60" i="8"/>
  <c r="H52" i="8"/>
  <c r="L52" i="8" s="1"/>
  <c r="G40" i="8"/>
  <c r="H39" i="8"/>
  <c r="L39" i="8" s="1"/>
  <c r="H38" i="8"/>
  <c r="L38" i="8" s="1"/>
  <c r="H37" i="8"/>
  <c r="L37" i="8" s="1"/>
  <c r="H36" i="8"/>
  <c r="L36" i="8" s="1"/>
  <c r="H35" i="8"/>
  <c r="L35" i="8" s="1"/>
  <c r="H34" i="8"/>
  <c r="L34" i="8" s="1"/>
  <c r="H33" i="8"/>
  <c r="L33" i="8" s="1"/>
  <c r="H32" i="8"/>
  <c r="L32" i="8" s="1"/>
  <c r="H31" i="8"/>
  <c r="L31" i="8" s="1"/>
  <c r="H30" i="8"/>
  <c r="L30" i="8" s="1"/>
  <c r="H29" i="8"/>
  <c r="L29" i="8" s="1"/>
  <c r="H28" i="8"/>
  <c r="L28" i="8" s="1"/>
  <c r="H27" i="8"/>
  <c r="L27" i="8" s="1"/>
  <c r="H26" i="8"/>
  <c r="L26" i="8" s="1"/>
  <c r="H25" i="8"/>
  <c r="L25" i="8" s="1"/>
  <c r="H24" i="8"/>
  <c r="L24" i="8" s="1"/>
  <c r="H23" i="8"/>
  <c r="L23" i="8" s="1"/>
  <c r="H22" i="8"/>
  <c r="L22" i="8" s="1"/>
  <c r="J16" i="8"/>
  <c r="D15" i="8"/>
  <c r="J14" i="8"/>
  <c r="J15" i="8" s="1"/>
  <c r="J12" i="8"/>
  <c r="H51" i="8" s="1"/>
  <c r="L51" i="8" s="1"/>
  <c r="J52" i="7"/>
  <c r="L52" i="7" s="1"/>
  <c r="J60" i="7"/>
  <c r="G40" i="7"/>
  <c r="H39" i="7"/>
  <c r="L39" i="7" s="1"/>
  <c r="H38" i="7"/>
  <c r="L38" i="7" s="1"/>
  <c r="H37" i="7"/>
  <c r="L37" i="7" s="1"/>
  <c r="H36" i="7"/>
  <c r="L36" i="7" s="1"/>
  <c r="H35" i="7"/>
  <c r="L35" i="7" s="1"/>
  <c r="H34" i="7"/>
  <c r="L34" i="7" s="1"/>
  <c r="H33" i="7"/>
  <c r="L33" i="7" s="1"/>
  <c r="H32" i="7"/>
  <c r="L32" i="7" s="1"/>
  <c r="H31" i="7"/>
  <c r="L31" i="7" s="1"/>
  <c r="H30" i="7"/>
  <c r="L30" i="7" s="1"/>
  <c r="H29" i="7"/>
  <c r="L29" i="7" s="1"/>
  <c r="H28" i="7"/>
  <c r="L28" i="7" s="1"/>
  <c r="H27" i="7"/>
  <c r="L27" i="7" s="1"/>
  <c r="H26" i="7"/>
  <c r="L26" i="7" s="1"/>
  <c r="H25" i="7"/>
  <c r="L25" i="7" s="1"/>
  <c r="H24" i="7"/>
  <c r="L24" i="7" s="1"/>
  <c r="H23" i="7"/>
  <c r="D15" i="7"/>
  <c r="J14" i="7"/>
  <c r="J15" i="7" s="1"/>
  <c r="J12" i="7"/>
  <c r="J16" i="7" s="1"/>
  <c r="D15" i="6"/>
  <c r="J60" i="6"/>
  <c r="G40" i="6"/>
  <c r="H39" i="6"/>
  <c r="L39" i="6" s="1"/>
  <c r="H38" i="6"/>
  <c r="L38" i="6" s="1"/>
  <c r="H37" i="6"/>
  <c r="L37" i="6" s="1"/>
  <c r="H36" i="6"/>
  <c r="L36" i="6" s="1"/>
  <c r="H35" i="6"/>
  <c r="L35" i="6" s="1"/>
  <c r="H34" i="6"/>
  <c r="L34" i="6" s="1"/>
  <c r="H33" i="6"/>
  <c r="L33" i="6" s="1"/>
  <c r="H32" i="6"/>
  <c r="L32" i="6" s="1"/>
  <c r="H31" i="6"/>
  <c r="L31" i="6" s="1"/>
  <c r="H30" i="6"/>
  <c r="L30" i="6" s="1"/>
  <c r="H29" i="6"/>
  <c r="L29" i="6" s="1"/>
  <c r="H28" i="6"/>
  <c r="L28" i="6" s="1"/>
  <c r="H27" i="6"/>
  <c r="L27" i="6" s="1"/>
  <c r="H26" i="6"/>
  <c r="L26" i="6" s="1"/>
  <c r="H25" i="6"/>
  <c r="L25" i="6" s="1"/>
  <c r="H24" i="6"/>
  <c r="L24" i="6" s="1"/>
  <c r="H23" i="6"/>
  <c r="L23" i="6" s="1"/>
  <c r="H22" i="6"/>
  <c r="J14" i="6"/>
  <c r="H46" i="6" s="1"/>
  <c r="L46" i="6" s="1"/>
  <c r="J12" i="6"/>
  <c r="H51" i="6" l="1"/>
  <c r="L51" i="6" s="1"/>
  <c r="L53" i="6" s="1"/>
  <c r="H45" i="8"/>
  <c r="H44" i="8"/>
  <c r="L44" i="8" s="1"/>
  <c r="D60" i="8"/>
  <c r="H40" i="8"/>
  <c r="J61" i="8"/>
  <c r="J62" i="8" s="1"/>
  <c r="J61" i="7"/>
  <c r="J62" i="7" s="1"/>
  <c r="H45" i="7"/>
  <c r="L45" i="7" s="1"/>
  <c r="J15" i="6"/>
  <c r="J16" i="6"/>
  <c r="J61" i="6" s="1"/>
  <c r="J62" i="6" s="1"/>
  <c r="L47" i="11"/>
  <c r="Q42" i="9"/>
  <c r="L46" i="9"/>
  <c r="L53" i="8"/>
  <c r="L40" i="8"/>
  <c r="H43" i="8"/>
  <c r="O43" i="8" s="1"/>
  <c r="H46" i="8"/>
  <c r="L46" i="8" s="1"/>
  <c r="H44" i="7"/>
  <c r="L44" i="7" s="1"/>
  <c r="H40" i="7"/>
  <c r="L40" i="7" s="1"/>
  <c r="D60" i="7"/>
  <c r="L23" i="7"/>
  <c r="H43" i="7"/>
  <c r="H46" i="7"/>
  <c r="L46" i="7" s="1"/>
  <c r="H44" i="6"/>
  <c r="L44" i="6" s="1"/>
  <c r="D60" i="6"/>
  <c r="H40" i="6"/>
  <c r="L40" i="6" s="1"/>
  <c r="L22" i="6"/>
  <c r="H45" i="6"/>
  <c r="H43" i="6"/>
  <c r="L46" i="4"/>
  <c r="H45" i="4"/>
  <c r="L45" i="4" s="1"/>
  <c r="G55" i="6" l="1"/>
  <c r="L45" i="8"/>
  <c r="R45" i="8" s="1"/>
  <c r="G55" i="8" s="1"/>
  <c r="P45" i="8"/>
  <c r="P45" i="7"/>
  <c r="D61" i="8"/>
  <c r="D62" i="8" s="1"/>
  <c r="D64" i="8" s="1"/>
  <c r="D65" i="8" s="1"/>
  <c r="L43" i="8"/>
  <c r="Q43" i="8" s="1"/>
  <c r="J51" i="7"/>
  <c r="L51" i="7" s="1"/>
  <c r="L53" i="7" s="1"/>
  <c r="G55" i="7" s="1"/>
  <c r="D62" i="7"/>
  <c r="D64" i="7" s="1"/>
  <c r="D65" i="7" s="1"/>
  <c r="L43" i="7"/>
  <c r="L43" i="6"/>
  <c r="L45" i="6"/>
  <c r="P45" i="6" s="1"/>
  <c r="D61" i="6"/>
  <c r="D62" i="6" s="1"/>
  <c r="D64" i="6" s="1"/>
  <c r="D65" i="6" s="1"/>
  <c r="L47" i="8" l="1"/>
  <c r="O43" i="7"/>
  <c r="L47" i="7"/>
  <c r="O43" i="6"/>
  <c r="L47" i="6"/>
  <c r="G39" i="4"/>
  <c r="H38" i="4"/>
  <c r="L38" i="4" s="1"/>
  <c r="H37" i="4"/>
  <c r="L37" i="4" s="1"/>
  <c r="H36" i="4"/>
  <c r="L36" i="4" s="1"/>
  <c r="H35" i="4"/>
  <c r="L35" i="4" s="1"/>
  <c r="H34" i="4"/>
  <c r="L34" i="4" s="1"/>
  <c r="H33" i="4"/>
  <c r="L33" i="4" s="1"/>
  <c r="H32" i="4"/>
  <c r="L32" i="4" s="1"/>
  <c r="H31" i="4"/>
  <c r="L31" i="4" s="1"/>
  <c r="H30" i="4"/>
  <c r="L30" i="4" s="1"/>
  <c r="H29" i="4"/>
  <c r="L29" i="4" s="1"/>
  <c r="H28" i="4"/>
  <c r="L28" i="4" s="1"/>
  <c r="H27" i="4"/>
  <c r="L27" i="4" s="1"/>
  <c r="H26" i="4"/>
  <c r="L26" i="4" s="1"/>
  <c r="H25" i="4"/>
  <c r="L25" i="4" s="1"/>
  <c r="H24" i="4"/>
  <c r="L24" i="4" s="1"/>
  <c r="H23" i="4"/>
  <c r="L23" i="4" s="1"/>
  <c r="H22" i="4"/>
  <c r="J13" i="4"/>
  <c r="J11" i="4"/>
  <c r="J15" i="4" s="1"/>
  <c r="L62" i="4" s="1"/>
  <c r="L59" i="4" l="1"/>
  <c r="J51" i="4"/>
  <c r="L51" i="4" s="1"/>
  <c r="L53" i="4" s="1"/>
  <c r="L61" i="4"/>
  <c r="L63" i="4" s="1"/>
  <c r="L64" i="4" s="1"/>
  <c r="H42" i="4"/>
  <c r="L42" i="4" s="1"/>
  <c r="J14" i="4"/>
  <c r="H44" i="4"/>
  <c r="L44" i="4" s="1"/>
  <c r="H39" i="4"/>
  <c r="L39" i="4" s="1"/>
  <c r="L22" i="4"/>
  <c r="H43" i="4"/>
  <c r="L43" i="4" s="1"/>
  <c r="L47" i="4" l="1"/>
  <c r="G55" i="4" s="1"/>
  <c r="H33" i="1" l="1"/>
  <c r="K60" i="1" l="1"/>
  <c r="K62" i="1" s="1"/>
  <c r="J14" i="1"/>
  <c r="G40" i="1"/>
  <c r="H31" i="1"/>
  <c r="L31" i="1" s="1"/>
  <c r="H30" i="1"/>
  <c r="L30" i="1" s="1"/>
  <c r="H29" i="1"/>
  <c r="L29" i="1" s="1"/>
  <c r="H28" i="1"/>
  <c r="L28" i="1" s="1"/>
  <c r="H24" i="1"/>
  <c r="L24" i="1" s="1"/>
  <c r="H25" i="1"/>
  <c r="L25" i="1" s="1"/>
  <c r="H26" i="1"/>
  <c r="L26" i="1" s="1"/>
  <c r="H27" i="1"/>
  <c r="L27" i="1" s="1"/>
  <c r="H32" i="1"/>
  <c r="L32" i="1" s="1"/>
  <c r="H34" i="1"/>
  <c r="L34" i="1" s="1"/>
  <c r="H35" i="1"/>
  <c r="L35" i="1" s="1"/>
  <c r="H36" i="1"/>
  <c r="L36" i="1" s="1"/>
  <c r="H37" i="1"/>
  <c r="L37" i="1" s="1"/>
  <c r="H38" i="1"/>
  <c r="L38" i="1" s="1"/>
  <c r="H39" i="1"/>
  <c r="L39" i="1" s="1"/>
  <c r="H23" i="1"/>
  <c r="L23" i="1" s="1"/>
  <c r="J12" i="1"/>
  <c r="J15" i="1" l="1"/>
  <c r="H43" i="1"/>
  <c r="H44" i="1"/>
  <c r="L44" i="1" s="1"/>
  <c r="H45" i="1"/>
  <c r="L45" i="1" s="1"/>
  <c r="J16" i="1"/>
  <c r="H40" i="1"/>
  <c r="L40" i="1" s="1"/>
  <c r="L33" i="1"/>
  <c r="K63" i="1" l="1"/>
  <c r="K64" i="1" s="1"/>
  <c r="K65" i="1" s="1"/>
  <c r="J52" i="1"/>
  <c r="L52" i="1" s="1"/>
  <c r="L54" i="1" s="1"/>
  <c r="L43" i="1"/>
  <c r="L48" i="1" s="1"/>
  <c r="G56" i="1" l="1"/>
</calcChain>
</file>

<file path=xl/sharedStrings.xml><?xml version="1.0" encoding="utf-8"?>
<sst xmlns="http://schemas.openxmlformats.org/spreadsheetml/2006/main" count="2275" uniqueCount="196">
  <si>
    <t>AYLIKLARDAN GERİ ALINACAK TUTARI HESAPLAMA TABLOSU</t>
  </si>
  <si>
    <t>A- PERSONEL BİLGİLERİ</t>
  </si>
  <si>
    <t>Harcama Birimi Adı</t>
  </si>
  <si>
    <t>VKN</t>
  </si>
  <si>
    <t>Muhasebe Birimi Adı</t>
  </si>
  <si>
    <t>Borçlunun Adı Soyadı</t>
  </si>
  <si>
    <t>Sicil / T.C. Kimlik No</t>
  </si>
  <si>
    <t>Tebliğ Tarihi</t>
  </si>
  <si>
    <t>Adresi</t>
  </si>
  <si>
    <t>Ünvanı</t>
  </si>
  <si>
    <t>Borcun Nedeni</t>
  </si>
  <si>
    <t>Aylık Dönemi</t>
  </si>
  <si>
    <t>Ayrılış Tarihi</t>
  </si>
  <si>
    <t>Faiz Başlangıç Tarihi</t>
  </si>
  <si>
    <t>Gelir Vergisi İstisnası</t>
  </si>
  <si>
    <t>B- AYLIK BİLGİLERİ</t>
  </si>
  <si>
    <t>I-HAK EDİLEN VE HAK EDİLMEYEN AYLIK TUTARLARI</t>
  </si>
  <si>
    <t>Aylık Tutar</t>
  </si>
  <si>
    <t>Taban Aylığı</t>
  </si>
  <si>
    <t>Kıdem Aylığı</t>
  </si>
  <si>
    <t>Ek Gösterge</t>
  </si>
  <si>
    <t>Yan Ödeme</t>
  </si>
  <si>
    <t>Geliştirme Ödeneği</t>
  </si>
  <si>
    <t>Özel Hizmet Tazminatı</t>
  </si>
  <si>
    <t>Ücret Tutarı</t>
  </si>
  <si>
    <t>Tazminat Tutarı</t>
  </si>
  <si>
    <t>Ek Ödeme</t>
  </si>
  <si>
    <t>Üniversite Ödeneği</t>
  </si>
  <si>
    <t>Yargı Ödeneği</t>
  </si>
  <si>
    <t>Diğer**</t>
  </si>
  <si>
    <t>ÖDENEN          a</t>
  </si>
  <si>
    <t xml:space="preserve">HAK EDİLEN
b=(a/Ödemenin yapıldığı aydaki gün sayısı)*Çalışılan gün sayısı
</t>
  </si>
  <si>
    <t xml:space="preserve">HAK 
EDİLMEYEN                  c=(a-b)
</t>
  </si>
  <si>
    <t>TOPLAM</t>
  </si>
  <si>
    <t>II-EMEKLİ KESENEKLERİ/ SİGORTA PRİMLERİ***</t>
  </si>
  <si>
    <t>Prim Türü</t>
  </si>
  <si>
    <t>Ödenen Prim (a)</t>
  </si>
  <si>
    <t>Ödenmesi Gereken Prim (a/30*Çalışılan Gün Sayısı)</t>
  </si>
  <si>
    <t>Hak edilmeyen c=(a-b)</t>
  </si>
  <si>
    <t>C-PRİMLER</t>
  </si>
  <si>
    <t>Hesaplanan Gelir Vergisi</t>
  </si>
  <si>
    <t>Ayın Gün Sayısı (Aylık, Vergi)</t>
  </si>
  <si>
    <t>Ayın Gün Sayısı (SGK prim)</t>
  </si>
  <si>
    <t>Çalışılan Gün Sayısı</t>
  </si>
  <si>
    <t>D- VERGİLER</t>
  </si>
  <si>
    <t>III-VERGİ KESİNTİLERİ</t>
  </si>
  <si>
    <t>Vegi Adı</t>
  </si>
  <si>
    <t>Kesilen Vergi Tutarı</t>
  </si>
  <si>
    <t>Yersiz Kesilen Vergi Tutarı</t>
  </si>
  <si>
    <t>Gelir Vergisi</t>
  </si>
  <si>
    <t>Damga Vergisi</t>
  </si>
  <si>
    <t>İlave ödeme</t>
  </si>
  <si>
    <t>1+2-3</t>
  </si>
  <si>
    <t>Kesilmesi Gereken Vergi Tutarı(Hesaplanan gelir vergisi/aydaki gün sayısı*çalışılan gün sayısı)-(Gelir vergisi istisna tutarı)</t>
  </si>
  <si>
    <t>çalışılan gün ücret tutarı</t>
  </si>
  <si>
    <t>Çalışılan gün kişi payı</t>
  </si>
  <si>
    <t>Çalışılan gün vergi matrahı</t>
  </si>
  <si>
    <t>vergi oranı</t>
  </si>
  <si>
    <t>çalışılan gün kesilmesi ger.ver.</t>
  </si>
  <si>
    <t>yersiz kesilen vergi</t>
  </si>
  <si>
    <t>(1)-(3)</t>
  </si>
  <si>
    <t>Gelir kaydedilecek işveren payı</t>
  </si>
  <si>
    <t>Kamu görevlisine iade edilmesi gereken tutar</t>
  </si>
  <si>
    <t>Vergi Oranı</t>
  </si>
  <si>
    <t>Aylık Vergi Matrahı</t>
  </si>
  <si>
    <t>Çalışılan güne göre  vergi matrahı</t>
  </si>
  <si>
    <t>Çalışılan güne göre  kesilmesi gereken vergi</t>
  </si>
  <si>
    <t>Çalışılan güne göre yersiz kesilen vergii</t>
  </si>
  <si>
    <t>Ek Ödeme(sabit)</t>
  </si>
  <si>
    <t>Çalışılmayan Gün</t>
  </si>
  <si>
    <t>SGK' ya Bildirilecek İşveren Payı</t>
  </si>
  <si>
    <t>SGK' ya Bildirilecek Kişi Payı</t>
  </si>
  <si>
    <t>(1)-(2+3)</t>
  </si>
  <si>
    <t>Dev. Tar. Karş. Gereken GSS Prim Tutarı</t>
  </si>
  <si>
    <t>Dev. Tar. Karş. Gereken GSS Prim matrahı</t>
  </si>
  <si>
    <t>Mahsup Sonrası Gelir kaydedilecek işveren payı</t>
  </si>
  <si>
    <t>5510 SAYILI KANUNA TABİ KAMU GÖREVLİSİNİN AYLIKSIZ İZNE AYRILMASI(AYLIK PRİM VE HİZMET BELGESİNİN SOSYAL GÜVENLİK KURUMUNA VERİLMEMİŞ OLMASI)</t>
  </si>
  <si>
    <t xml:space="preserve">HAK EDİLEN
b=(a/Ödemenin yapıldığı aydaki gün sayısı*Çalışılan gün sayısı)+(a/Ödemenin yapıldığı aydaki gün sayısı*çalışılmayan gün sayısı*2/3
</t>
  </si>
  <si>
    <t>Ödenmesi Gereken Prim (a/30*Çalışılan Gün Sayısı)+(a/30*Çalışılmayan gün sayısı/2</t>
  </si>
  <si>
    <t>Çalışılmayan Gün Sayısı</t>
  </si>
  <si>
    <t>Çalışılan Gün Sayısı (Aylık, Vergi)</t>
  </si>
  <si>
    <t>Çalışılmayan Gün Sayısı (Aylık, Vergi)</t>
  </si>
  <si>
    <t>Çalışılan Gün Sayısı  (SGK prim)</t>
  </si>
  <si>
    <t>Çalışılmayan Gün Sayısı  (SGK prim)</t>
  </si>
  <si>
    <t>Çalışılan Süreye Göre Hesaplanan Prim Tutarı (a/30*Çalışılan Gün Sayısı)</t>
  </si>
  <si>
    <t>Çalışılmayan Süreye Göre Hesaplanan Prim Tutarı c=(a-b)</t>
  </si>
  <si>
    <t>Çalışılmayan Süreye Göre Hesaplanan Prim Tutarı c=(a-b</t>
  </si>
  <si>
    <t>çalışılan gün vergiye dahil uns tutarı</t>
  </si>
  <si>
    <t>AYLIKLARDAN GERİ ALINACAK TUTARI HESAPLAMA TABLOLARI</t>
  </si>
  <si>
    <t xml:space="preserve">HAK EDİLEN
b=(a/Ödemenin yapıldığı aydaki gün sayısı*Çalışılan gün sayısı)+(a/Ödemenin yapıldığı aydaki gün sayısı*Çalışılmayan gün sayısı*2/3)
</t>
  </si>
  <si>
    <t>5510 SAYILI KANUNA TABİ KAMU GÖREVLİSİNİN ASKERE GİTMESİ (BAKMAKLA YÜKÜMLÜ OLDUĞU KİŞİ VAR)(AYLIK PRİM VE HİZMET BELGESİNİN SOSYAL GÜVENLİK KURUMUNA VERİLMEMİŞ OLMASI)</t>
  </si>
  <si>
    <t>Genel Sağlık Sigortası (Kişi)</t>
  </si>
  <si>
    <t>Genel Sağlık Sigortası (İşveren)</t>
  </si>
  <si>
    <t>Malûllük, Yaşlılık ve Ölüm (İşveren)</t>
  </si>
  <si>
    <t>Malûllük, Yaşlılık ve Ölüm(Kişi)</t>
  </si>
  <si>
    <t>kişiden geri alınacak borç miktarını azaltıcı kişi payı (Gelir Kaydedilecek)</t>
  </si>
  <si>
    <t>Kişiden geri alınacak borç miktarını azaltıcı kişi payı (Gelir kaydedilecek)</t>
  </si>
  <si>
    <t>Kişiden geri alınacak borç miktarını azaltıcı kişi payı (gelir kaydedilecek)</t>
  </si>
  <si>
    <t>Genel Sağlık Sigortası (Devlet)</t>
  </si>
  <si>
    <t>SGK TARAFINDA İADE GERÇEKLEŞTİĞİNDE YAPILMASI GEREKENLER</t>
  </si>
  <si>
    <t>Aile Yardımı (Eş için)</t>
  </si>
  <si>
    <t>Aile Yardımı (Çocuk için)</t>
  </si>
  <si>
    <t>E- BORÇ TUTARI</t>
  </si>
  <si>
    <t>IV- BORÇ TUTARI</t>
  </si>
  <si>
    <t>Diğer</t>
  </si>
  <si>
    <t>II-EMEKLİ KESENEKLERİ/ SİGORTA PRİMLERİ</t>
  </si>
  <si>
    <t>Çalışılan güne göre  kesilmesi gereken vergi tutarı</t>
  </si>
  <si>
    <t>Toplu Sözleşme İkramiyesi</t>
  </si>
  <si>
    <t>IV-  BORÇ TUTARI</t>
  </si>
  <si>
    <t>Kesilmesi Gereken Vergi Tutarı=(Hesaplanan gelir vergisi/aydaki gün sayısı*çalışılan gün sayısı)-(Gelir vergisi istisna tutarı)</t>
  </si>
  <si>
    <t xml:space="preserve">Kişiden geri alınacak borç miktarını azaltıcı kişi payı </t>
  </si>
  <si>
    <t>Kişiden geri alınacak borç miktarını azaltıcı kişi payı</t>
  </si>
  <si>
    <t>E-BORÇ TUTARI</t>
  </si>
  <si>
    <t xml:space="preserve">5434 SAYILI KANUNA TABİ KAMU GÖREVLİSİNİN MEMURİYETİNİN SONA ERMESİ </t>
  </si>
  <si>
    <t xml:space="preserve">5434 SAYILI KANUNA TABİ KAMU GÖREVLİSİNİN AYLIKSIZ İZNE AYRILMASI  </t>
  </si>
  <si>
    <t>Çalışılan Süreye Göre Hesaplanan Prim Tutarı= (a/30*Çalışılan Gün Sayısı)</t>
  </si>
  <si>
    <t xml:space="preserve">5434 SAYILI KANUNA TABİ KAMU GÖREVLİSİNİN GÖREVDEN UZAKLAŞTIRILMASI  </t>
  </si>
  <si>
    <t>E - BORÇ TUTARI</t>
  </si>
  <si>
    <t>E-  BORÇ TUTARI</t>
  </si>
  <si>
    <t>Çalışılan güne göre  kesilmesi gereken vergİ tutarı</t>
  </si>
  <si>
    <t>Emek. Kes. Karşılığı  (Devlet)</t>
  </si>
  <si>
    <t xml:space="preserve">Emek. Kes. %100 Artış Karşılığı  (Devlet) </t>
  </si>
  <si>
    <t>Emek. Kes.   (Kişi)</t>
  </si>
  <si>
    <t xml:space="preserve">Emek. Kes. %100 Artış  (Kişi) </t>
  </si>
  <si>
    <t>SGK' ye Bildirilecek İşveren Payı</t>
  </si>
  <si>
    <t>SGK'ye Bildirilecek Kişi Payı</t>
  </si>
  <si>
    <t>SGK'ye Bildirilecek İşveren Payı</t>
  </si>
  <si>
    <t>SGK' ye Bildirilecek Kişi Payı</t>
  </si>
  <si>
    <t xml:space="preserve">HAK EDİLEN
b=(a/Ödemenin yapıldığı aydaki gün sayısı)(30)*Çalışılan gün sayısı (20)
</t>
  </si>
  <si>
    <t>b=(a/30*Çalışılan gün(15) sayısı)+(a/30*Çalışılmayan gün(15)sayısı/2)</t>
  </si>
  <si>
    <t>666 SAYILI KHK TABİ</t>
  </si>
  <si>
    <t>SAĞLIK PERSONELİ</t>
  </si>
  <si>
    <t>AYIN 30 GÜN OLMASI</t>
  </si>
  <si>
    <t>AYIN 30 GÜN OLMAMASI</t>
  </si>
  <si>
    <t xml:space="preserve">5510 S.K. TABİ KAMU GÖREVLİSİNİN MEMURİYETİNİN SONA ERMESİ </t>
  </si>
  <si>
    <t>5510 S.K. TABİ KAMU GÖREVLİSİNİN ASKERE GİTMESİ</t>
  </si>
  <si>
    <t>5510 S.K. TABİ KAMU GÖREVLİSİNİN AYLIKSIZ İZNE AYRILMASI</t>
  </si>
  <si>
    <t xml:space="preserve">5510 S.K. TABİ KAMU GÖREVLİSİNİN ASKERE GİTMESİ </t>
  </si>
  <si>
    <t xml:space="preserve">5510 S.K. TABİ KAMU GÖREVLİSİNİN ASKERE GİTMESİ  </t>
  </si>
  <si>
    <t>5434 S.K. TABİ KAMU GÖREVLİSİNİN GÖREVDEN UZAKLAŞTIRILMASI</t>
  </si>
  <si>
    <t xml:space="preserve">5434 S.K. TABİ KAMU GÖREVLİSİNİN AYLIKSIZ İZNE AYRILMASI  </t>
  </si>
  <si>
    <t xml:space="preserve">5434 S.K. TABİ KAMU GÖREVLİSİNİN MEMURİYETİNİN SONA ERMESİ </t>
  </si>
  <si>
    <t xml:space="preserve">5510 S.K. TABİ KAMU GÖREVLİSİNİN GÖREVDEN UZAKLAŞTIRILMASI </t>
  </si>
  <si>
    <t>AYLIK PRİM VE HİZMET BELGESİNİN SGK VERİLMİŞ OLMASI</t>
  </si>
  <si>
    <t>BAKLMAKLA YÜKÜMLÜ OLDUĞU KİMSE YOK -  AYLIK PRİM VE HİZMET BELGESİNİN SGK VERİLMİŞ OLMASI</t>
  </si>
  <si>
    <t xml:space="preserve">AYLIK PRİM VE HİZMET BELGESİNİN SGK VERİLMİŞ OLMASI </t>
  </si>
  <si>
    <t>BAKLMAKLA YÜKÜMLÜ OLDUĞU KİMSE YOK - AYLIK PRİM VE HİZMET BELGESİNİN SGK VERİLMİŞ OLMASI</t>
  </si>
  <si>
    <t>AYLIK PRİM VE HİZMET BELGESİNİN SGK VERİLMEMİŞ OLMASI</t>
  </si>
  <si>
    <t>BAKMAKLA YÜKÜMLÜ OLDUĞU KİMSE YOK - AYLIK PRİM VE HİZMET BELGESİNİN SGK VERİLMEMİŞ OLMASI</t>
  </si>
  <si>
    <t>BAKLMAKLA YÜKÜMLÜ OLDUĞU KİMSE YOK AYLIK -  PRİM VE HİZMET BELGESİNİN SGK VERİLMEMİŞ OLMASI</t>
  </si>
  <si>
    <t>BAKMAKLA YÜKÜMLÜ OLDUĞU KİŞİ VAR - AYLIK PRİM VE HİZMET BELGESİNİN SGK VERİLMİŞ OLMASI</t>
  </si>
  <si>
    <t>BAKMAKLA YÜKÜMLÜ OLDUĞU KİŞİ VAR - AYLIK PRİM VE HİZMET BELGESİNİN SGK VERİLMEMİŞ OLMASI</t>
  </si>
  <si>
    <t xml:space="preserve">5510 SAYILI KANUNA TABİ KAMU GÖREVLİSİNİN ASKERE GİTMESİ </t>
  </si>
  <si>
    <t>(BAKMAKLA YÜKÜMLÜ OLDUĞU KİŞİ VAR) (AYLIK PRİM VE HİZMET BELGESİNİN SOSYAL GÜVENLİK KURUMUNA VERİLMEMİŞ OLMASI)</t>
  </si>
  <si>
    <t xml:space="preserve">5510 SAYILI KANUNA TABİ KAMU GÖREVLİSİNİN GÖREVDEN UZAKLAŞTIRILMASI </t>
  </si>
  <si>
    <t>(AYLIK PRİM VE HİZMET BELGESİNİN SOSYAL GÜVENLİK KURUMUNA VERİLMİŞ OLMASI)</t>
  </si>
  <si>
    <t>5434 SAYILI KANUNA TABİ KAMU GÖREVLİSİNİN GÖREVDEN UZAKLAŞTIRILMASI</t>
  </si>
  <si>
    <t>666 SAYILI KHK TABİ PERSONEL</t>
  </si>
  <si>
    <t xml:space="preserve">5510 SAYILI KANUNA TABİ KAMU GÖREVLİSİNİN MEMURİYETİNİN SONA ERMESİ VE ASKERLİK HİZMETİ NEDENİYLE AYLIKSIZ İZNE AYRILMA DURUMU </t>
  </si>
  <si>
    <t>(BAKMAKLA YÜKÜMLÜ OLDUĞU KİMSENİN BULUNMAMASI) (AYLIK PRİM VE HİZMET BELGESİNİN SGK’YE VERİLMİŞ OLMASI)</t>
  </si>
  <si>
    <t>5510 SAYILI KANUNA TABİ KAMU GÖREVLİSİNİN ASKERE GİTMESİ</t>
  </si>
  <si>
    <t>(BAKMAKLA YÜKÜMLÜ OLDUĞU KİMSE YOK - AYLIK PRİM VE HİZMET BELGESİNİN SOSYAL GÜVENLİK KURUMUNA VERİLMİŞ OLMASI)</t>
  </si>
  <si>
    <t>(BAKMAKLA YÜKÜMLÜ OLDUĞU KİMSENİN BULUNMAMASI - AYLIK PRİM VE HİZMET BELGESİNİN SGK’YE VERİLMİŞ OLMASI - AYDAKİ GÜN SAYISININ 30 OLMAMASI)</t>
  </si>
  <si>
    <t xml:space="preserve">MEMURİYETİN SONA ERMESİ VE ASKERLİK HİZMETİ NEDENİYLE AYLIKSIZ İZNE AYRILMA DURUMU </t>
  </si>
  <si>
    <t>(BAKMAKLA YÜKÜMLÜ OLDUĞU KİMSENİN BULUNMAMASI - AYLIK PRİM VE HİZMET BELGESİNİN SOSYAL GÜVENLİK KURUMUNA VERİLMEMİŞ OLMASI - AYDAKİ GÜN SAYISININ 30 OLMASI)</t>
  </si>
  <si>
    <t>(BAKLMAKLA YÜKÜMLÜ OLDUĞU KİMSE YOK) (AYLIK PRİM VE HİZMET BELGESİNİN SOSYAL GÜVENLİK KURUMUNA VERİLMEMİŞ OLMASI)</t>
  </si>
  <si>
    <t xml:space="preserve">5510 SAYILI KANUNA TABİ KAMU GÖREVLİSİNİN MEMURİYETİN SONA ERMESİ VE ASKERLİK HİZMETİ NEDENİYLE AYLIKSIZ İZNE AYRILMA DURUMU </t>
  </si>
  <si>
    <t>(BAKMAKLA YÜKÜMLÜ OLDUĞU KİMSENİN BULUNMAMASI - AYLIK PRİM VE HİZMET BELGESİNİN SOSYAL GÜVENLİK KURUMUNA VERİLMEMİŞ OLMASI - AYDAKİ GÜN SAYISININ 30 OLMAMASI)</t>
  </si>
  <si>
    <t>(BAKLMAKLA YÜKÜMLÜ OLDUĞU KİMSE YOK - AYLIK PRİM VE HİZMET BELGESİNİN SOSYAL GÜVENLİK KURUMUNA VERİLMEMİŞ OLMASI)</t>
  </si>
  <si>
    <t>5510 SAYILI KANUNA TABİ KAMU GÖREVLİSİNİN AYLIKSIZ İZNE AYRILMASI</t>
  </si>
  <si>
    <t>(BAKMAKLA YÜKÜMLÜ OLDUĞU KİŞİ VAR - AYLIK PRİM VE HİZMET BELGESİNİN SOSYAL GÜVENLİK KURUMUNA VERİLMİŞ OLMASI)</t>
  </si>
  <si>
    <t>(AYLIK PRİM VE HİZMET BELGESİNİN SOSYAL GÜVENLİK KURUMUNA VERİLMEMİŞ OLMASI)</t>
  </si>
  <si>
    <t>HAK 
EDİLMEYEN (SGK'dan Geri Alınacak)                 c=(a-b)</t>
  </si>
  <si>
    <t>AYLIK PRİM VE HİZMET BELGESİNİN SOSYAL GÜVENLİK KURUMUNA VERİLMEMİŞ OLMASI</t>
  </si>
  <si>
    <t>5434 SAYILI KANUNA TABİ KAMU GÖREVLİSİNİN MEMURİYETİNİN SONA ERMESİ</t>
  </si>
  <si>
    <t>İÇİNDEKİLER</t>
  </si>
  <si>
    <t>AYLIK PRİM VE HİZMET BELGESİNİN SOSYAL GÜVENLİK KURUMUNA VERİLMİŞ OLMASI</t>
  </si>
  <si>
    <t xml:space="preserve"> BAKMAKLA YÜKÜMLÜ OLDUĞU KİŞİ VAR - AYLIK PRİM VE HİZMET BELGESİNİN SOSYAL GÜVENLİK KURUMUNA VERİLMİŞ OLMASI</t>
  </si>
  <si>
    <t>Çalışılan Süreye Göre Hesaplanan Prim b=(a/30*Çalışılan gün sayısı)+(a/30*Çalışılmayan gün sayısı/2)</t>
  </si>
  <si>
    <t>(BAKMAKLA YÜKÜMLÜ OLDUĞU KİMSE YOK) (AYLIK PRİM VE HİZMET BELGESİNİN SOSYAL GÜVENLİK KURUMUNA VERİLMİŞ OLMASI)</t>
  </si>
  <si>
    <t>Toplu Sözleşme İkramiyesii</t>
  </si>
  <si>
    <t>Tam Ay GSS Prime Esas Kazanç</t>
  </si>
  <si>
    <t xml:space="preserve">1) Vergiye Dahil Aylık Unsurları Dikkate Alınarak Hesaplama </t>
  </si>
  <si>
    <t xml:space="preserve">2)Aylık Vergi Matrahı Dikkate Alınarak Hesaplama </t>
  </si>
  <si>
    <t>(×) </t>
  </si>
  <si>
    <t>(✓)</t>
  </si>
  <si>
    <t>Yersiz kesilen vergi tutarını bulmak için "Aylık Vergi Matrahı Dikkate Alınarak Hesaplama" yapılması durumunda doğru tutara ulaşılamaz</t>
  </si>
  <si>
    <t>Kamu görevlisinin çalışılan güne göre ödemesi gereken vergi olmadığı için iki yöntemde de sonuç aynı çıkmıştır. Eğer Ödemesi gereken bir vergi olsaydı bu yöntem kullanılmamalıydı.</t>
  </si>
  <si>
    <t xml:space="preserve">kişiden geri alınacak borç miktarını azaltıcı kişi payı </t>
  </si>
  <si>
    <t>2)Aylık Vergi Matrahı Dikkate Alınarak Hesaplama</t>
  </si>
  <si>
    <t>Gelir Vergisi Matrahından Sgk Kişi Payları Dışında İndirilmesi Geregek Tutar</t>
  </si>
  <si>
    <t xml:space="preserve"> kişi payı+Gelir vergisi matrahından indirilecek diğer unsurlar</t>
  </si>
  <si>
    <t>kişi payı+Gelir vergisi matrahından indirilecek diğer unsurlar</t>
  </si>
  <si>
    <t>Çalışılan gün kişi payı+Gelir vergisi matrahından indirilecek diğer unsurlar</t>
  </si>
  <si>
    <t>Aylıklardan Geri Alınacak Tutarı Hesaplama Tablolarında yer alan örnekler kamu görevlisinin durumuna özgü olarak yapıldığı için, Tablolara 83 sıra nolu Fazla Veya Yersiz Ödenen Aylıkların Geri Alınması Tebliği ile belirlenen esaslara ve ilgili mevzuat hükümlerine aykırı olmamak kaydıyla idarelerce gerekli görülen unsurlar ilave edilebilir.</t>
  </si>
  <si>
    <t>Ödenmesi Gereken Prim (a/30*Çalışılan Gün Sayısı)+(a/30*Çalışılmayan gün sayısı/2)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</si>
</sst>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0_ ;[Red]\-0.00\ "/>
    <numFmt numFmtId="166" formatCode="0.00_ ;\-0.00\ "/>
  </numFmts>
  <fonts count="35">
    <font>
      <sz val="11"/>
      <color theme="1"/>
      <name val="Calibri"/>
      <family val="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b/>
      <sz val="11"/>
      <color theme="1"/>
      <name val="Calibri"/>
      <family val="2"/>
      <charset val="162"/>
      <scheme val="minor"/>
    </font>
    <font>
      <b/>
      <sz val="16"/>
      <color theme="1"/>
      <name val="Calibri"/>
      <family val="2"/>
      <charset val="162"/>
      <scheme val="minor"/>
    </font>
    <font>
      <b/>
      <sz val="14"/>
      <color theme="1"/>
      <name val="Calibri"/>
      <family val="2"/>
      <charset val="162"/>
      <scheme val="minor"/>
    </font>
    <font>
      <sz val="11"/>
      <color theme="1"/>
      <name val="Times New Roman"/>
      <family val="1"/>
      <charset val="162"/>
    </font>
    <font>
      <b/>
      <sz val="12"/>
      <color theme="1"/>
      <name val="Times New Roman"/>
      <family val="1"/>
      <charset val="162"/>
    </font>
    <font>
      <b/>
      <sz val="11"/>
      <color theme="1"/>
      <name val="Times New Roman"/>
      <family val="1"/>
      <charset val="162"/>
    </font>
    <font>
      <b/>
      <sz val="18"/>
      <color theme="1"/>
      <name val="Calibri"/>
      <family val="2"/>
      <charset val="162"/>
      <scheme val="minor"/>
    </font>
    <font>
      <sz val="10"/>
      <color indexed="8"/>
      <name val="SansSerif"/>
    </font>
    <font>
      <b/>
      <sz val="14"/>
      <color indexed="8"/>
      <name val="SansSerif"/>
    </font>
    <font>
      <b/>
      <sz val="6"/>
      <color indexed="9"/>
      <name val="SansSerif"/>
    </font>
    <font>
      <b/>
      <sz val="6"/>
      <color indexed="8"/>
      <name val="SansSerif"/>
    </font>
    <font>
      <sz val="6"/>
      <color indexed="18"/>
      <name val="SansSerif"/>
    </font>
    <font>
      <sz val="6"/>
      <color indexed="8"/>
      <name val="SansSerif"/>
    </font>
    <font>
      <u/>
      <sz val="11"/>
      <color theme="10"/>
      <name val="Calibri"/>
      <family val="2"/>
      <scheme val="minor"/>
    </font>
    <font>
      <b/>
      <sz val="20"/>
      <color theme="1"/>
      <name val="Calibri"/>
      <family val="2"/>
      <charset val="162"/>
      <scheme val="minor"/>
    </font>
    <font>
      <sz val="12"/>
      <color theme="1"/>
      <name val="Times New Roman"/>
      <family val="1"/>
      <charset val="162"/>
    </font>
    <font>
      <sz val="12"/>
      <color theme="1"/>
      <name val="Calibri"/>
      <family val="2"/>
      <scheme val="minor"/>
    </font>
    <font>
      <b/>
      <sz val="12"/>
      <color theme="1"/>
      <name val="Calibri"/>
      <family val="2"/>
      <scheme val="minor"/>
    </font>
    <font>
      <b/>
      <sz val="12"/>
      <color theme="1"/>
      <name val="Calibri"/>
      <family val="2"/>
      <charset val="162"/>
      <scheme val="minor"/>
    </font>
    <font>
      <sz val="12"/>
      <color theme="1"/>
      <name val="Calibri"/>
      <family val="2"/>
      <charset val="162"/>
      <scheme val="minor"/>
    </font>
    <font>
      <b/>
      <sz val="22"/>
      <color theme="0"/>
      <name val="Calibri"/>
      <family val="2"/>
      <charset val="162"/>
      <scheme val="minor"/>
    </font>
    <font>
      <sz val="11"/>
      <name val="Calibri"/>
      <family val="2"/>
      <charset val="162"/>
      <scheme val="minor"/>
    </font>
    <font>
      <b/>
      <sz val="11"/>
      <color rgb="FF0070C0"/>
      <name val="Calibri"/>
      <family val="2"/>
      <charset val="162"/>
      <scheme val="minor"/>
    </font>
    <font>
      <sz val="14"/>
      <color theme="1"/>
      <name val="Calibri"/>
      <family val="2"/>
      <charset val="162"/>
      <scheme val="minor"/>
    </font>
    <font>
      <b/>
      <sz val="11"/>
      <color theme="10"/>
      <name val="Calibri"/>
      <family val="2"/>
      <charset val="162"/>
      <scheme val="minor"/>
    </font>
    <font>
      <b/>
      <sz val="16"/>
      <color theme="0"/>
      <name val="Calibri"/>
      <family val="2"/>
      <charset val="162"/>
      <scheme val="minor"/>
    </font>
    <font>
      <sz val="24"/>
      <color rgb="FF00B050"/>
      <name val="Tahoma"/>
      <family val="2"/>
      <charset val="162"/>
    </font>
    <font>
      <sz val="11"/>
      <color theme="1"/>
      <name val="Calibri"/>
      <family val="2"/>
    </font>
    <font>
      <b/>
      <sz val="24"/>
      <color rgb="FFFF0000"/>
      <name val="Segoe UI"/>
      <family val="2"/>
      <charset val="162"/>
    </font>
    <font>
      <sz val="16"/>
      <color rgb="FF002060"/>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2"/>
        <bgColor indexed="64"/>
      </patternFill>
    </fill>
    <fill>
      <patternFill patternType="solid">
        <fgColor rgb="FF00206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1"/>
      </left>
      <right style="thin">
        <color theme="1"/>
      </right>
      <top style="thin">
        <color theme="1"/>
      </top>
      <bottom style="thin">
        <color theme="1"/>
      </bottom>
      <diagonal/>
    </border>
    <border>
      <left style="medium">
        <color theme="1"/>
      </left>
      <right/>
      <top style="medium">
        <color theme="1"/>
      </top>
      <bottom style="thin">
        <color indexed="64"/>
      </bottom>
      <diagonal/>
    </border>
    <border>
      <left/>
      <right/>
      <top style="medium">
        <color theme="1"/>
      </top>
      <bottom style="thin">
        <color indexed="64"/>
      </bottom>
      <diagonal/>
    </border>
    <border>
      <left/>
      <right style="medium">
        <color theme="1"/>
      </right>
      <top style="medium">
        <color theme="1"/>
      </top>
      <bottom style="thin">
        <color indexed="64"/>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s>
  <cellStyleXfs count="2">
    <xf numFmtId="0" fontId="0" fillId="0" borderId="0"/>
    <xf numFmtId="0" fontId="18" fillId="0" borderId="0" applyNumberFormat="0" applyFill="0" applyBorder="0" applyAlignment="0" applyProtection="0"/>
  </cellStyleXfs>
  <cellXfs count="519">
    <xf numFmtId="0" fontId="0" fillId="0" borderId="0" xfId="0"/>
    <xf numFmtId="0" fontId="0" fillId="0" borderId="1" xfId="0" applyBorder="1"/>
    <xf numFmtId="0" fontId="5" fillId="0" borderId="1" xfId="0" applyFont="1" applyBorder="1" applyAlignment="1">
      <alignment wrapText="1"/>
    </xf>
    <xf numFmtId="2" fontId="0" fillId="0" borderId="1" xfId="0" applyNumberFormat="1" applyBorder="1"/>
    <xf numFmtId="2" fontId="0" fillId="0" borderId="0" xfId="0" applyNumberFormat="1"/>
    <xf numFmtId="9" fontId="0" fillId="0" borderId="0" xfId="0" applyNumberFormat="1"/>
    <xf numFmtId="2" fontId="0" fillId="2" borderId="0" xfId="0" applyNumberFormat="1" applyFill="1"/>
    <xf numFmtId="2" fontId="0" fillId="0" borderId="0" xfId="0" applyNumberFormat="1" applyFill="1"/>
    <xf numFmtId="0" fontId="0" fillId="0" borderId="0" xfId="0" applyBorder="1"/>
    <xf numFmtId="0" fontId="7" fillId="0" borderId="1" xfId="0" applyFont="1" applyBorder="1"/>
    <xf numFmtId="0" fontId="12" fillId="3" borderId="0" xfId="0" applyFont="1" applyFill="1" applyBorder="1" applyAlignment="1" applyProtection="1">
      <alignment horizontal="left" vertical="top" wrapText="1"/>
    </xf>
    <xf numFmtId="0" fontId="5" fillId="0" borderId="0" xfId="0" applyFont="1"/>
    <xf numFmtId="0" fontId="5" fillId="0" borderId="0" xfId="0" applyFont="1" applyBorder="1" applyAlignment="1">
      <alignment horizontal="center" vertical="center"/>
    </xf>
    <xf numFmtId="1" fontId="9" fillId="0" borderId="1" xfId="0" applyNumberFormat="1" applyFont="1" applyBorder="1" applyAlignment="1">
      <alignment horizontal="center"/>
    </xf>
    <xf numFmtId="1" fontId="5" fillId="0" borderId="1" xfId="0" applyNumberFormat="1" applyFont="1" applyBorder="1" applyAlignment="1">
      <alignment horizontal="center"/>
    </xf>
    <xf numFmtId="1" fontId="5" fillId="0" borderId="1" xfId="0" applyNumberFormat="1" applyFont="1" applyFill="1" applyBorder="1" applyAlignment="1">
      <alignment horizontal="center"/>
    </xf>
    <xf numFmtId="1" fontId="5" fillId="0" borderId="1" xfId="0" applyNumberFormat="1" applyFont="1" applyBorder="1" applyAlignment="1">
      <alignment horizontal="center" wrapText="1"/>
    </xf>
    <xf numFmtId="1" fontId="9" fillId="0" borderId="1" xfId="0" applyNumberFormat="1" applyFont="1" applyBorder="1" applyAlignment="1">
      <alignment horizontal="left"/>
    </xf>
    <xf numFmtId="1" fontId="5" fillId="0" borderId="1" xfId="0" applyNumberFormat="1" applyFont="1" applyBorder="1" applyAlignment="1">
      <alignment horizontal="center"/>
    </xf>
    <xf numFmtId="1" fontId="7" fillId="0" borderId="1" xfId="0" applyNumberFormat="1" applyFont="1" applyFill="1" applyBorder="1" applyAlignment="1">
      <alignment horizontal="left"/>
    </xf>
    <xf numFmtId="0" fontId="0" fillId="0" borderId="7" xfId="0" applyBorder="1" applyAlignment="1">
      <alignment horizontal="center"/>
    </xf>
    <xf numFmtId="0" fontId="12" fillId="3" borderId="0" xfId="0" applyFont="1" applyFill="1" applyBorder="1" applyAlignment="1" applyProtection="1">
      <alignment horizontal="left" vertical="top" wrapText="1"/>
    </xf>
    <xf numFmtId="0" fontId="0" fillId="0" borderId="10" xfId="0" applyBorder="1" applyAlignment="1">
      <alignment horizontal="center"/>
    </xf>
    <xf numFmtId="0" fontId="0" fillId="0" borderId="11" xfId="0" applyBorder="1" applyAlignment="1">
      <alignment horizontal="center"/>
    </xf>
    <xf numFmtId="1" fontId="5" fillId="0" borderId="1" xfId="0" applyNumberFormat="1" applyFont="1" applyBorder="1" applyAlignment="1">
      <alignment horizontal="center"/>
    </xf>
    <xf numFmtId="0" fontId="0" fillId="0" borderId="0" xfId="0" applyBorder="1" applyAlignment="1">
      <alignment horizontal="center"/>
    </xf>
    <xf numFmtId="1" fontId="7" fillId="0" borderId="1" xfId="0" applyNumberFormat="1" applyFont="1" applyFill="1" applyBorder="1" applyAlignment="1">
      <alignment horizontal="center"/>
    </xf>
    <xf numFmtId="0" fontId="0" fillId="0" borderId="0" xfId="0"/>
    <xf numFmtId="0" fontId="0" fillId="0" borderId="12" xfId="0" applyBorder="1" applyAlignment="1"/>
    <xf numFmtId="0" fontId="0" fillId="0" borderId="13" xfId="0" applyBorder="1" applyAlignment="1"/>
    <xf numFmtId="0" fontId="0" fillId="0" borderId="15" xfId="0" applyBorder="1" applyAlignment="1"/>
    <xf numFmtId="0" fontId="12" fillId="3" borderId="0" xfId="0" applyFont="1" applyFill="1" applyBorder="1" applyAlignment="1" applyProtection="1">
      <alignment horizontal="left" vertical="top" wrapText="1"/>
    </xf>
    <xf numFmtId="0" fontId="0" fillId="0" borderId="10" xfId="0" applyBorder="1" applyAlignment="1">
      <alignment horizontal="center"/>
    </xf>
    <xf numFmtId="0" fontId="0" fillId="0" borderId="11" xfId="0" applyBorder="1" applyAlignment="1">
      <alignment horizontal="center"/>
    </xf>
    <xf numFmtId="1" fontId="5" fillId="0" borderId="1" xfId="0" applyNumberFormat="1" applyFont="1" applyBorder="1" applyAlignment="1">
      <alignment horizontal="center"/>
    </xf>
    <xf numFmtId="0" fontId="0" fillId="0" borderId="0" xfId="0" applyBorder="1" applyAlignment="1">
      <alignment horizontal="center"/>
    </xf>
    <xf numFmtId="1" fontId="9" fillId="0" borderId="2" xfId="0" applyNumberFormat="1" applyFont="1" applyBorder="1" applyAlignment="1"/>
    <xf numFmtId="0" fontId="12" fillId="0" borderId="0" xfId="0" applyFont="1" applyFill="1" applyBorder="1" applyAlignment="1" applyProtection="1">
      <alignment horizontal="left" vertical="top" wrapText="1"/>
    </xf>
    <xf numFmtId="0" fontId="14" fillId="0" borderId="0" xfId="0" applyFont="1" applyFill="1" applyBorder="1" applyAlignment="1" applyProtection="1">
      <alignment horizontal="left" vertical="center" wrapText="1"/>
    </xf>
    <xf numFmtId="0" fontId="15" fillId="0" borderId="0" xfId="0" applyFont="1" applyFill="1" applyBorder="1" applyAlignment="1" applyProtection="1">
      <alignment horizontal="right" vertical="center" wrapText="1"/>
    </xf>
    <xf numFmtId="0" fontId="14" fillId="0" borderId="0" xfId="0" applyFont="1" applyFill="1" applyBorder="1" applyAlignment="1" applyProtection="1">
      <alignment horizontal="center" vertical="center" wrapText="1"/>
    </xf>
    <xf numFmtId="0" fontId="17" fillId="0" borderId="0" xfId="0" applyFont="1" applyFill="1" applyBorder="1" applyAlignment="1" applyProtection="1">
      <alignment horizontal="right" vertical="center" wrapText="1"/>
    </xf>
    <xf numFmtId="0" fontId="16" fillId="0" borderId="0" xfId="0" applyFont="1" applyFill="1" applyBorder="1" applyAlignment="1" applyProtection="1">
      <alignment horizontal="left" vertical="center" wrapText="1"/>
    </xf>
    <xf numFmtId="0" fontId="12" fillId="0" borderId="0" xfId="0" applyFont="1" applyFill="1" applyBorder="1" applyAlignment="1" applyProtection="1">
      <alignment horizontal="right" vertical="center" wrapText="1"/>
    </xf>
    <xf numFmtId="0" fontId="16" fillId="0" borderId="0" xfId="0" applyFont="1" applyFill="1" applyBorder="1" applyAlignment="1" applyProtection="1">
      <alignment horizontal="left" vertical="top" wrapText="1"/>
    </xf>
    <xf numFmtId="0" fontId="17" fillId="0" borderId="0" xfId="0" applyFont="1" applyFill="1" applyBorder="1" applyAlignment="1" applyProtection="1">
      <alignment horizontal="right" vertical="center" wrapText="1"/>
    </xf>
    <xf numFmtId="0" fontId="12" fillId="0" borderId="0" xfId="0" applyFont="1" applyFill="1" applyBorder="1" applyAlignment="1" applyProtection="1">
      <alignment horizontal="right" vertical="center" wrapText="1"/>
    </xf>
    <xf numFmtId="0" fontId="16" fillId="0" borderId="0" xfId="0" applyFont="1" applyFill="1" applyBorder="1" applyAlignment="1" applyProtection="1">
      <alignment horizontal="left" vertical="top" wrapText="1"/>
    </xf>
    <xf numFmtId="0" fontId="15" fillId="0" borderId="0" xfId="0" applyFont="1" applyFill="1" applyBorder="1" applyAlignment="1" applyProtection="1">
      <alignment horizontal="left" vertical="center" wrapText="1"/>
    </xf>
    <xf numFmtId="0" fontId="0" fillId="4" borderId="0" xfId="0" applyFill="1"/>
    <xf numFmtId="0" fontId="19" fillId="4" borderId="0" xfId="0" applyFont="1" applyFill="1" applyAlignment="1"/>
    <xf numFmtId="0" fontId="18" fillId="4" borderId="0" xfId="1" applyFill="1" applyAlignment="1"/>
    <xf numFmtId="0" fontId="18" fillId="4" borderId="0" xfId="1" applyFill="1" applyAlignment="1">
      <alignment wrapText="1"/>
    </xf>
    <xf numFmtId="0" fontId="18" fillId="4" borderId="0" xfId="1" applyFill="1" applyAlignment="1">
      <alignment vertical="center"/>
    </xf>
    <xf numFmtId="0" fontId="0" fillId="4" borderId="0" xfId="0" applyFill="1" applyAlignment="1"/>
    <xf numFmtId="0" fontId="0" fillId="0" borderId="8" xfId="0" applyBorder="1" applyAlignment="1">
      <alignment horizontal="center"/>
    </xf>
    <xf numFmtId="0" fontId="0" fillId="0" borderId="9" xfId="0" applyBorder="1" applyAlignment="1">
      <alignment horizontal="center"/>
    </xf>
    <xf numFmtId="0" fontId="9" fillId="0" borderId="1" xfId="0" applyFont="1" applyBorder="1" applyAlignment="1">
      <alignment horizontal="center"/>
    </xf>
    <xf numFmtId="0" fontId="9" fillId="0" borderId="1" xfId="0" applyFont="1" applyBorder="1" applyAlignment="1">
      <alignment horizontal="center"/>
    </xf>
    <xf numFmtId="0" fontId="0" fillId="0" borderId="0" xfId="0"/>
    <xf numFmtId="0" fontId="11" fillId="0" borderId="0" xfId="0" applyFont="1" applyBorder="1" applyAlignment="1"/>
    <xf numFmtId="2" fontId="21" fillId="0" borderId="1" xfId="0" applyNumberFormat="1" applyFont="1" applyBorder="1"/>
    <xf numFmtId="2" fontId="20" fillId="0" borderId="1" xfId="0" applyNumberFormat="1" applyFont="1" applyBorder="1"/>
    <xf numFmtId="0" fontId="20" fillId="0" borderId="1" xfId="0" applyFont="1" applyBorder="1"/>
    <xf numFmtId="1" fontId="9" fillId="0" borderId="1" xfId="0" applyNumberFormat="1" applyFont="1" applyFill="1" applyBorder="1" applyAlignment="1">
      <alignment horizontal="center"/>
    </xf>
    <xf numFmtId="0" fontId="9" fillId="0" borderId="1" xfId="0" applyFont="1" applyBorder="1" applyAlignment="1">
      <alignment wrapText="1"/>
    </xf>
    <xf numFmtId="1" fontId="9" fillId="0" borderId="1" xfId="0" applyNumberFormat="1" applyFont="1" applyBorder="1" applyAlignment="1">
      <alignment horizontal="left" wrapText="1"/>
    </xf>
    <xf numFmtId="0" fontId="11" fillId="0" borderId="0" xfId="0" applyFont="1" applyAlignment="1"/>
    <xf numFmtId="0" fontId="23" fillId="0" borderId="1" xfId="0" applyFont="1" applyBorder="1" applyAlignment="1">
      <alignment vertical="center" wrapText="1"/>
    </xf>
    <xf numFmtId="2" fontId="24" fillId="0" borderId="1" xfId="0" applyNumberFormat="1" applyFont="1" applyBorder="1"/>
    <xf numFmtId="0" fontId="21" fillId="0" borderId="1" xfId="0" applyFont="1" applyBorder="1"/>
    <xf numFmtId="0" fontId="24" fillId="0" borderId="1" xfId="0" applyFont="1" applyBorder="1"/>
    <xf numFmtId="1" fontId="23" fillId="0" borderId="1" xfId="0" applyNumberFormat="1" applyFont="1" applyBorder="1" applyAlignment="1">
      <alignment horizontal="center" vertical="center" wrapText="1"/>
    </xf>
    <xf numFmtId="1" fontId="23" fillId="0" borderId="1" xfId="0" applyNumberFormat="1" applyFont="1" applyBorder="1" applyAlignment="1">
      <alignment horizontal="left" vertical="center" wrapText="1"/>
    </xf>
    <xf numFmtId="0" fontId="23" fillId="0" borderId="1" xfId="0" applyFont="1" applyBorder="1" applyAlignment="1">
      <alignment horizontal="center" vertical="center" wrapText="1"/>
    </xf>
    <xf numFmtId="0" fontId="23" fillId="0" borderId="2" xfId="0" applyFont="1" applyBorder="1" applyAlignment="1">
      <alignment vertical="center" wrapText="1"/>
    </xf>
    <xf numFmtId="1" fontId="23" fillId="0" borderId="1" xfId="0" applyNumberFormat="1" applyFont="1" applyFill="1" applyBorder="1" applyAlignment="1">
      <alignment horizontal="left"/>
    </xf>
    <xf numFmtId="0" fontId="7" fillId="0" borderId="0" xfId="0" applyFont="1" applyAlignment="1"/>
    <xf numFmtId="0" fontId="11" fillId="0" borderId="0" xfId="0" applyFont="1" applyAlignment="1">
      <alignment wrapText="1"/>
    </xf>
    <xf numFmtId="0" fontId="0" fillId="0" borderId="8" xfId="0" applyBorder="1"/>
    <xf numFmtId="0" fontId="0" fillId="0" borderId="9" xfId="0" applyBorder="1"/>
    <xf numFmtId="1" fontId="7" fillId="0" borderId="5" xfId="0" applyNumberFormat="1" applyFont="1" applyFill="1" applyBorder="1" applyAlignment="1">
      <alignment horizontal="center"/>
    </xf>
    <xf numFmtId="2" fontId="24" fillId="0" borderId="1" xfId="0" applyNumberFormat="1" applyFont="1" applyFill="1" applyBorder="1"/>
    <xf numFmtId="0" fontId="21" fillId="0" borderId="1" xfId="0" applyFont="1" applyFill="1" applyBorder="1"/>
    <xf numFmtId="1" fontId="23" fillId="0" borderId="1" xfId="0" applyNumberFormat="1" applyFont="1" applyBorder="1" applyAlignment="1">
      <alignment horizontal="center" wrapText="1"/>
    </xf>
    <xf numFmtId="0" fontId="23" fillId="0" borderId="1" xfId="0" applyFont="1" applyBorder="1" applyAlignment="1">
      <alignment wrapText="1"/>
    </xf>
    <xf numFmtId="0" fontId="0" fillId="0" borderId="0" xfId="0"/>
    <xf numFmtId="0" fontId="0" fillId="0" borderId="0" xfId="0" applyAlignment="1">
      <alignment horizontal="center"/>
    </xf>
    <xf numFmtId="0" fontId="7" fillId="0" borderId="15" xfId="0" applyFont="1" applyBorder="1" applyAlignment="1">
      <alignment horizontal="center" wrapText="1"/>
    </xf>
    <xf numFmtId="0" fontId="0" fillId="0" borderId="0" xfId="0"/>
    <xf numFmtId="0" fontId="7" fillId="0" borderId="15" xfId="0" applyFont="1" applyBorder="1" applyAlignment="1">
      <alignment horizontal="center"/>
    </xf>
    <xf numFmtId="0" fontId="0" fillId="4" borderId="0" xfId="0" applyFill="1" applyAlignment="1">
      <alignment horizontal="center"/>
    </xf>
    <xf numFmtId="0" fontId="7" fillId="0" borderId="15" xfId="0" applyFont="1" applyBorder="1" applyAlignment="1">
      <alignment horizontal="center" wrapText="1"/>
    </xf>
    <xf numFmtId="0" fontId="0" fillId="0" borderId="0" xfId="0"/>
    <xf numFmtId="0" fontId="7" fillId="0" borderId="15" xfId="0" applyFont="1" applyBorder="1" applyAlignment="1">
      <alignment horizontal="center"/>
    </xf>
    <xf numFmtId="0" fontId="0" fillId="4" borderId="0" xfId="0" applyFill="1" applyAlignment="1">
      <alignment wrapText="1"/>
    </xf>
    <xf numFmtId="0" fontId="19" fillId="4" borderId="0" xfId="0" applyFont="1" applyFill="1" applyAlignment="1">
      <alignment wrapText="1"/>
    </xf>
    <xf numFmtId="0" fontId="0" fillId="0" borderId="0" xfId="0" applyAlignment="1">
      <alignment wrapText="1"/>
    </xf>
    <xf numFmtId="0" fontId="0" fillId="0" borderId="0" xfId="0"/>
    <xf numFmtId="0" fontId="0" fillId="0" borderId="8" xfId="0" applyBorder="1" applyAlignment="1"/>
    <xf numFmtId="0" fontId="0" fillId="0" borderId="9" xfId="0" applyBorder="1" applyAlignment="1"/>
    <xf numFmtId="0" fontId="0" fillId="0" borderId="10" xfId="0" applyBorder="1" applyAlignment="1"/>
    <xf numFmtId="0" fontId="0" fillId="0" borderId="11" xfId="0" applyBorder="1" applyAlignment="1"/>
    <xf numFmtId="9" fontId="0" fillId="0" borderId="1" xfId="0" applyNumberFormat="1" applyBorder="1"/>
    <xf numFmtId="2" fontId="0" fillId="0" borderId="7" xfId="0" applyNumberFormat="1" applyBorder="1"/>
    <xf numFmtId="4" fontId="0" fillId="0" borderId="1" xfId="0" applyNumberFormat="1" applyBorder="1"/>
    <xf numFmtId="4" fontId="24" fillId="0" borderId="1" xfId="0" applyNumberFormat="1" applyFont="1" applyBorder="1" applyAlignment="1">
      <alignment horizontal="right"/>
    </xf>
    <xf numFmtId="4" fontId="21" fillId="0" borderId="1" xfId="0" applyNumberFormat="1" applyFont="1" applyBorder="1" applyAlignment="1">
      <alignment horizontal="right"/>
    </xf>
    <xf numFmtId="0" fontId="0" fillId="0" borderId="0" xfId="0" applyAlignment="1"/>
    <xf numFmtId="4" fontId="0" fillId="0" borderId="1" xfId="0" applyNumberFormat="1" applyBorder="1" applyAlignment="1">
      <alignment vertical="top"/>
    </xf>
    <xf numFmtId="0" fontId="0" fillId="0" borderId="0" xfId="0" applyAlignment="1">
      <alignment vertical="top"/>
    </xf>
    <xf numFmtId="4" fontId="0" fillId="0" borderId="7" xfId="0" applyNumberFormat="1" applyBorder="1" applyAlignment="1">
      <alignment vertical="top"/>
    </xf>
    <xf numFmtId="4" fontId="0" fillId="0" borderId="1" xfId="0" applyNumberFormat="1" applyBorder="1" applyAlignment="1">
      <alignment vertical="top" wrapText="1"/>
    </xf>
    <xf numFmtId="0" fontId="0" fillId="0" borderId="0" xfId="0" applyAlignment="1">
      <alignment vertical="top" wrapText="1"/>
    </xf>
    <xf numFmtId="164" fontId="0" fillId="0" borderId="1" xfId="0" applyNumberFormat="1" applyBorder="1" applyAlignment="1">
      <alignment vertical="top" wrapText="1"/>
    </xf>
    <xf numFmtId="2" fontId="0" fillId="0" borderId="1" xfId="0" applyNumberFormat="1" applyBorder="1" applyAlignment="1">
      <alignment vertical="top" wrapText="1"/>
    </xf>
    <xf numFmtId="9" fontId="0" fillId="0" borderId="1" xfId="0" applyNumberFormat="1" applyBorder="1" applyAlignment="1">
      <alignment vertical="top" wrapText="1"/>
    </xf>
    <xf numFmtId="0" fontId="27" fillId="0" borderId="2" xfId="0" applyFont="1" applyFill="1" applyBorder="1" applyAlignment="1">
      <alignment horizontal="center" vertical="top"/>
    </xf>
    <xf numFmtId="0" fontId="26" fillId="0" borderId="30" xfId="1" applyFont="1" applyFill="1" applyBorder="1" applyAlignment="1">
      <alignment horizontal="left" vertical="top" wrapText="1"/>
    </xf>
    <xf numFmtId="0" fontId="26" fillId="4" borderId="30" xfId="1" applyFont="1" applyFill="1" applyBorder="1" applyAlignment="1">
      <alignment horizontal="left" vertical="top"/>
    </xf>
    <xf numFmtId="0" fontId="26" fillId="4" borderId="30" xfId="1" applyFont="1" applyFill="1" applyBorder="1" applyAlignment="1">
      <alignment horizontal="left" vertical="top" wrapText="1"/>
    </xf>
    <xf numFmtId="0" fontId="26" fillId="0" borderId="30" xfId="1" applyFont="1" applyFill="1" applyBorder="1" applyAlignment="1">
      <alignment horizontal="left" vertical="top"/>
    </xf>
    <xf numFmtId="4" fontId="0" fillId="0" borderId="30" xfId="0" applyNumberFormat="1" applyBorder="1"/>
    <xf numFmtId="4" fontId="0" fillId="2" borderId="30" xfId="0" applyNumberFormat="1" applyFill="1" applyBorder="1"/>
    <xf numFmtId="4" fontId="20" fillId="0" borderId="1" xfId="0" applyNumberFormat="1" applyFont="1" applyBorder="1"/>
    <xf numFmtId="2" fontId="0" fillId="0" borderId="30" xfId="0" applyNumberFormat="1" applyBorder="1"/>
    <xf numFmtId="9" fontId="0" fillId="0" borderId="30" xfId="0" applyNumberFormat="1" applyBorder="1"/>
    <xf numFmtId="2" fontId="0" fillId="2" borderId="30" xfId="0" applyNumberFormat="1" applyFill="1" applyBorder="1"/>
    <xf numFmtId="0" fontId="29" fillId="9" borderId="30" xfId="1" applyFont="1" applyFill="1" applyBorder="1" applyAlignment="1">
      <alignment vertical="top" wrapText="1"/>
    </xf>
    <xf numFmtId="0" fontId="0" fillId="0" borderId="0" xfId="0"/>
    <xf numFmtId="0" fontId="0" fillId="0" borderId="0" xfId="0" applyFill="1"/>
    <xf numFmtId="0" fontId="31" fillId="0" borderId="0" xfId="0" applyFont="1" applyAlignment="1">
      <alignment vertical="center" wrapText="1"/>
    </xf>
    <xf numFmtId="0" fontId="32" fillId="0" borderId="0" xfId="0" applyFont="1"/>
    <xf numFmtId="0" fontId="33" fillId="0" borderId="0" xfId="0" applyFont="1"/>
    <xf numFmtId="4" fontId="0" fillId="0" borderId="0" xfId="0" applyNumberFormat="1" applyBorder="1"/>
    <xf numFmtId="0" fontId="0" fillId="2" borderId="1" xfId="0" applyFill="1" applyBorder="1"/>
    <xf numFmtId="4" fontId="0" fillId="2" borderId="1" xfId="0" applyNumberFormat="1" applyFill="1" applyBorder="1"/>
    <xf numFmtId="4" fontId="0" fillId="2" borderId="7" xfId="0" applyNumberFormat="1" applyFill="1" applyBorder="1" applyAlignment="1">
      <alignment vertical="top"/>
    </xf>
    <xf numFmtId="4" fontId="0" fillId="2" borderId="1" xfId="0" applyNumberFormat="1" applyFill="1" applyBorder="1" applyAlignment="1">
      <alignment vertical="top"/>
    </xf>
    <xf numFmtId="4" fontId="0" fillId="0" borderId="0" xfId="0" applyNumberFormat="1" applyBorder="1" applyAlignment="1">
      <alignment vertical="top"/>
    </xf>
    <xf numFmtId="4" fontId="0" fillId="0" borderId="0" xfId="0" applyNumberFormat="1" applyFill="1" applyBorder="1"/>
    <xf numFmtId="166" fontId="0" fillId="0" borderId="1" xfId="0" applyNumberFormat="1" applyBorder="1"/>
    <xf numFmtId="2" fontId="0" fillId="2" borderId="1" xfId="0" applyNumberFormat="1" applyFill="1" applyBorder="1" applyAlignment="1">
      <alignment vertical="top" wrapText="1"/>
    </xf>
    <xf numFmtId="166" fontId="0" fillId="2" borderId="1" xfId="0" applyNumberFormat="1" applyFill="1" applyBorder="1"/>
    <xf numFmtId="2" fontId="0" fillId="0" borderId="0" xfId="0" applyNumberFormat="1" applyFill="1" applyBorder="1"/>
    <xf numFmtId="4" fontId="0" fillId="2" borderId="1" xfId="0" applyNumberFormat="1" applyFill="1" applyBorder="1" applyAlignment="1">
      <alignment vertical="top" wrapText="1"/>
    </xf>
    <xf numFmtId="4" fontId="0" fillId="0" borderId="0" xfId="0" applyNumberFormat="1" applyFill="1" applyBorder="1" applyAlignment="1">
      <alignment vertical="top" wrapText="1"/>
    </xf>
    <xf numFmtId="0" fontId="0" fillId="0" borderId="0" xfId="0"/>
    <xf numFmtId="0" fontId="0" fillId="0" borderId="0" xfId="0"/>
    <xf numFmtId="0" fontId="14" fillId="0" borderId="0" xfId="0" applyFont="1" applyFill="1" applyBorder="1" applyAlignment="1" applyProtection="1">
      <alignment horizontal="left" vertical="center" wrapText="1"/>
    </xf>
    <xf numFmtId="0" fontId="15" fillId="0" borderId="0" xfId="0" applyFont="1" applyFill="1" applyBorder="1" applyAlignment="1" applyProtection="1">
      <alignment horizontal="left" vertical="center" wrapText="1"/>
    </xf>
    <xf numFmtId="0" fontId="12" fillId="3" borderId="0" xfId="0" applyFont="1" applyFill="1" applyBorder="1" applyAlignment="1" applyProtection="1">
      <alignment horizontal="left" vertical="top" wrapText="1"/>
    </xf>
    <xf numFmtId="0" fontId="0" fillId="0" borderId="0" xfId="0"/>
    <xf numFmtId="0" fontId="25" fillId="5" borderId="10" xfId="0" applyFont="1" applyFill="1" applyBorder="1" applyAlignment="1">
      <alignment horizontal="center" vertical="center"/>
    </xf>
    <xf numFmtId="0" fontId="25" fillId="5" borderId="0" xfId="0" applyFont="1" applyFill="1" applyBorder="1" applyAlignment="1">
      <alignment horizontal="center" vertical="center"/>
    </xf>
    <xf numFmtId="0" fontId="34" fillId="4" borderId="0" xfId="0" applyFont="1" applyFill="1" applyAlignment="1">
      <alignment horizontal="left" vertical="center" wrapText="1"/>
    </xf>
    <xf numFmtId="0" fontId="30" fillId="10" borderId="0" xfId="1" applyFont="1" applyFill="1" applyBorder="1" applyAlignment="1">
      <alignment horizontal="center" vertical="center"/>
    </xf>
    <xf numFmtId="0" fontId="6" fillId="6" borderId="24"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6" fillId="6" borderId="26" xfId="0" applyFont="1" applyFill="1" applyBorder="1" applyAlignment="1">
      <alignment horizontal="center" vertical="center" wrapText="1"/>
    </xf>
    <xf numFmtId="0" fontId="11" fillId="6" borderId="24" xfId="0" applyFont="1" applyFill="1" applyBorder="1" applyAlignment="1">
      <alignment horizontal="center" vertical="center" wrapText="1"/>
    </xf>
    <xf numFmtId="0" fontId="11" fillId="6" borderId="25" xfId="0" applyFont="1" applyFill="1" applyBorder="1" applyAlignment="1">
      <alignment horizontal="center" vertical="center" wrapText="1"/>
    </xf>
    <xf numFmtId="0" fontId="11" fillId="6" borderId="26" xfId="0" applyFont="1" applyFill="1" applyBorder="1" applyAlignment="1">
      <alignment horizontal="center" vertical="center" wrapText="1"/>
    </xf>
    <xf numFmtId="0" fontId="0" fillId="0" borderId="8" xfId="0" applyBorder="1" applyAlignment="1">
      <alignment horizontal="center"/>
    </xf>
    <xf numFmtId="0" fontId="0" fillId="0" borderId="9"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0" xfId="0"/>
    <xf numFmtId="0" fontId="0" fillId="0" borderId="2" xfId="0" applyBorder="1" applyAlignment="1">
      <alignment horizontal="center"/>
    </xf>
    <xf numFmtId="0" fontId="0" fillId="0" borderId="3"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9" fillId="0" borderId="1" xfId="0" applyFont="1" applyBorder="1" applyAlignment="1">
      <alignment horizontal="center" vertical="center" wrapText="1"/>
    </xf>
    <xf numFmtId="0" fontId="20" fillId="0" borderId="2" xfId="0" applyFont="1" applyBorder="1" applyAlignment="1">
      <alignment horizontal="center"/>
    </xf>
    <xf numFmtId="0" fontId="20" fillId="0" borderId="3" xfId="0" applyFont="1" applyBorder="1" applyAlignment="1">
      <alignment horizontal="center"/>
    </xf>
    <xf numFmtId="0" fontId="7" fillId="0" borderId="1" xfId="0" applyFont="1" applyBorder="1" applyAlignment="1">
      <alignment horizontal="center"/>
    </xf>
    <xf numFmtId="0" fontId="20" fillId="0" borderId="1" xfId="0" applyFont="1" applyBorder="1" applyAlignment="1">
      <alignment horizontal="left"/>
    </xf>
    <xf numFmtId="0" fontId="21" fillId="0" borderId="1" xfId="0" applyFont="1" applyBorder="1" applyAlignment="1">
      <alignment horizontal="center"/>
    </xf>
    <xf numFmtId="0" fontId="21" fillId="0" borderId="1" xfId="0" applyFont="1" applyBorder="1" applyAlignment="1">
      <alignment horizontal="left"/>
    </xf>
    <xf numFmtId="1" fontId="7" fillId="0" borderId="1" xfId="0" applyNumberFormat="1" applyFont="1" applyBorder="1" applyAlignment="1">
      <alignment horizont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17" fontId="21" fillId="0" borderId="1" xfId="0" applyNumberFormat="1" applyFont="1" applyBorder="1" applyAlignment="1">
      <alignment horizontal="center"/>
    </xf>
    <xf numFmtId="14" fontId="21" fillId="0" borderId="1" xfId="0" applyNumberFormat="1" applyFont="1" applyBorder="1" applyAlignment="1">
      <alignment horizontal="center"/>
    </xf>
    <xf numFmtId="0" fontId="9" fillId="0" borderId="1" xfId="0" applyFont="1" applyBorder="1" applyAlignment="1">
      <alignment horizontal="center" vertical="center"/>
    </xf>
    <xf numFmtId="0" fontId="5" fillId="0" borderId="1" xfId="0" applyFont="1" applyBorder="1" applyAlignment="1">
      <alignment horizontal="center" vertical="center" wrapText="1"/>
    </xf>
    <xf numFmtId="0" fontId="20" fillId="0" borderId="1" xfId="0" applyFont="1" applyBorder="1" applyAlignment="1">
      <alignment horizontal="center"/>
    </xf>
    <xf numFmtId="0" fontId="9" fillId="0" borderId="1" xfId="0" applyFont="1" applyBorder="1" applyAlignment="1">
      <alignment horizontal="center" wrapText="1"/>
    </xf>
    <xf numFmtId="0" fontId="9" fillId="0" borderId="1" xfId="0" applyFont="1" applyBorder="1" applyAlignment="1">
      <alignment horizontal="center"/>
    </xf>
    <xf numFmtId="9" fontId="21" fillId="0" borderId="1" xfId="0" applyNumberFormat="1" applyFont="1" applyBorder="1" applyAlignment="1">
      <alignment horizontal="center"/>
    </xf>
    <xf numFmtId="0" fontId="0" fillId="0" borderId="1" xfId="0" applyBorder="1" applyAlignment="1">
      <alignment horizontal="left"/>
    </xf>
    <xf numFmtId="0" fontId="0" fillId="0" borderId="1" xfId="0" applyBorder="1" applyAlignment="1">
      <alignment horizontal="center"/>
    </xf>
    <xf numFmtId="4" fontId="21" fillId="0" borderId="1" xfId="0" applyNumberFormat="1" applyFont="1" applyBorder="1" applyAlignment="1">
      <alignment horizontal="right"/>
    </xf>
    <xf numFmtId="0" fontId="5" fillId="0" borderId="1" xfId="0" applyFont="1" applyBorder="1" applyAlignment="1">
      <alignment horizontal="center"/>
    </xf>
    <xf numFmtId="4" fontId="22" fillId="0" borderId="1" xfId="0" applyNumberFormat="1" applyFont="1" applyFill="1" applyBorder="1" applyAlignment="1">
      <alignment horizontal="right"/>
    </xf>
    <xf numFmtId="2" fontId="9" fillId="0" borderId="1" xfId="0" applyNumberFormat="1" applyFont="1" applyBorder="1" applyAlignment="1">
      <alignment horizontal="center"/>
    </xf>
    <xf numFmtId="4" fontId="20" fillId="0" borderId="1" xfId="0" applyNumberFormat="1" applyFont="1" applyBorder="1" applyAlignment="1">
      <alignment horizontal="center"/>
    </xf>
    <xf numFmtId="0" fontId="5" fillId="0" borderId="1" xfId="0" applyFont="1" applyBorder="1" applyAlignment="1">
      <alignment horizontal="center" wrapText="1"/>
    </xf>
    <xf numFmtId="0" fontId="0" fillId="0" borderId="30" xfId="0" applyBorder="1" applyAlignment="1">
      <alignment horizontal="left"/>
    </xf>
    <xf numFmtId="0" fontId="0" fillId="0" borderId="0" xfId="0" applyAlignment="1">
      <alignment horizontal="center"/>
    </xf>
    <xf numFmtId="0" fontId="5" fillId="7" borderId="0" xfId="0" applyFont="1" applyFill="1" applyAlignment="1">
      <alignment horizontal="center" wrapText="1"/>
    </xf>
    <xf numFmtId="0" fontId="5" fillId="7" borderId="0" xfId="0" applyFont="1" applyFill="1" applyAlignment="1">
      <alignment horizontal="center" vertical="center"/>
    </xf>
    <xf numFmtId="0" fontId="0" fillId="0" borderId="30" xfId="0" applyBorder="1" applyAlignment="1">
      <alignment horizontal="center"/>
    </xf>
    <xf numFmtId="4" fontId="9" fillId="0" borderId="1" xfId="0" applyNumberFormat="1" applyFont="1" applyFill="1" applyBorder="1" applyAlignment="1">
      <alignment horizontal="center"/>
    </xf>
    <xf numFmtId="16" fontId="23" fillId="0" borderId="1" xfId="0" applyNumberFormat="1" applyFont="1" applyBorder="1" applyAlignment="1">
      <alignment horizontal="center" vertical="center"/>
    </xf>
    <xf numFmtId="0" fontId="23" fillId="0" borderId="1" xfId="0" applyFont="1" applyBorder="1" applyAlignment="1">
      <alignment horizontal="center" vertical="center"/>
    </xf>
    <xf numFmtId="4" fontId="11" fillId="8" borderId="1" xfId="0" applyNumberFormat="1" applyFont="1" applyFill="1" applyBorder="1" applyAlignment="1">
      <alignment horizontal="center" vertical="center"/>
    </xf>
    <xf numFmtId="0" fontId="23" fillId="0" borderId="1" xfId="0" applyFont="1" applyBorder="1" applyAlignment="1">
      <alignment horizontal="center" vertical="center" wrapText="1"/>
    </xf>
    <xf numFmtId="0" fontId="28" fillId="0" borderId="19" xfId="0" applyFont="1" applyFill="1" applyBorder="1" applyAlignment="1">
      <alignment horizontal="left" vertical="top" wrapText="1"/>
    </xf>
    <xf numFmtId="0" fontId="28" fillId="0" borderId="0" xfId="0" applyFont="1" applyFill="1" applyBorder="1" applyAlignment="1">
      <alignment horizontal="left" vertical="top" wrapText="1"/>
    </xf>
    <xf numFmtId="0" fontId="28" fillId="0" borderId="20" xfId="0" applyFont="1" applyFill="1" applyBorder="1" applyAlignment="1">
      <alignment horizontal="left" vertical="top" wrapText="1"/>
    </xf>
    <xf numFmtId="0" fontId="28" fillId="0" borderId="16" xfId="0" applyFont="1" applyFill="1" applyBorder="1" applyAlignment="1">
      <alignment horizontal="left"/>
    </xf>
    <xf numFmtId="0" fontId="28" fillId="0" borderId="17" xfId="0" applyFont="1" applyFill="1" applyBorder="1" applyAlignment="1">
      <alignment horizontal="left"/>
    </xf>
    <xf numFmtId="0" fontId="28" fillId="0" borderId="18" xfId="0" applyFont="1" applyFill="1" applyBorder="1" applyAlignment="1">
      <alignment horizontal="left"/>
    </xf>
    <xf numFmtId="0" fontId="28" fillId="0" borderId="19" xfId="0" applyFont="1" applyFill="1" applyBorder="1" applyAlignment="1">
      <alignment horizontal="left"/>
    </xf>
    <xf numFmtId="0" fontId="28" fillId="0" borderId="0" xfId="0" applyFont="1" applyFill="1" applyBorder="1" applyAlignment="1">
      <alignment horizontal="left"/>
    </xf>
    <xf numFmtId="0" fontId="28" fillId="0" borderId="20" xfId="0" applyFont="1" applyFill="1" applyBorder="1" applyAlignment="1">
      <alignment horizontal="left"/>
    </xf>
    <xf numFmtId="0" fontId="7" fillId="0" borderId="21" xfId="0" applyFont="1" applyFill="1" applyBorder="1" applyAlignment="1">
      <alignment horizontal="left" wrapText="1"/>
    </xf>
    <xf numFmtId="0" fontId="7" fillId="0" borderId="22" xfId="0" applyFont="1" applyFill="1" applyBorder="1" applyAlignment="1">
      <alignment horizontal="left" wrapText="1"/>
    </xf>
    <xf numFmtId="0" fontId="7" fillId="0" borderId="23" xfId="0" applyFont="1" applyFill="1" applyBorder="1" applyAlignment="1">
      <alignment horizontal="left" wrapText="1"/>
    </xf>
    <xf numFmtId="0" fontId="5" fillId="0" borderId="0" xfId="0" applyFont="1" applyFill="1" applyAlignment="1">
      <alignment horizontal="center" wrapText="1"/>
    </xf>
    <xf numFmtId="4" fontId="0" fillId="0" borderId="30" xfId="0" applyNumberFormat="1" applyFill="1" applyBorder="1" applyAlignment="1">
      <alignment horizontal="center"/>
    </xf>
    <xf numFmtId="1" fontId="5" fillId="0" borderId="1" xfId="0" applyNumberFormat="1" applyFont="1" applyBorder="1" applyAlignment="1">
      <alignment horizontal="center" vertical="center"/>
    </xf>
    <xf numFmtId="1" fontId="5" fillId="0" borderId="1" xfId="0" applyNumberFormat="1" applyFont="1" applyBorder="1" applyAlignment="1">
      <alignment horizontal="center"/>
    </xf>
    <xf numFmtId="1" fontId="0" fillId="0" borderId="1" xfId="0" applyNumberFormat="1" applyBorder="1" applyAlignment="1">
      <alignment horizontal="center"/>
    </xf>
    <xf numFmtId="1" fontId="20" fillId="0" borderId="1" xfId="0" applyNumberFormat="1" applyFont="1" applyBorder="1" applyAlignment="1">
      <alignment horizontal="center"/>
    </xf>
    <xf numFmtId="1" fontId="5" fillId="0" borderId="1" xfId="0" applyNumberFormat="1" applyFont="1" applyBorder="1" applyAlignment="1">
      <alignment horizontal="center" wrapText="1"/>
    </xf>
    <xf numFmtId="0" fontId="5" fillId="0" borderId="0" xfId="0" applyFont="1" applyFill="1" applyAlignment="1">
      <alignment horizontal="center" vertical="center" wrapText="1"/>
    </xf>
    <xf numFmtId="2" fontId="0" fillId="0" borderId="0" xfId="0" applyNumberFormat="1" applyFill="1" applyAlignment="1">
      <alignment horizontal="center"/>
    </xf>
    <xf numFmtId="2" fontId="0" fillId="0" borderId="1" xfId="0" applyNumberFormat="1" applyBorder="1" applyAlignment="1">
      <alignment horizontal="center"/>
    </xf>
    <xf numFmtId="2" fontId="5" fillId="0" borderId="1" xfId="0" applyNumberFormat="1" applyFont="1" applyFill="1" applyBorder="1" applyAlignment="1">
      <alignment horizontal="center"/>
    </xf>
    <xf numFmtId="1" fontId="5" fillId="0" borderId="5" xfId="0" applyNumberFormat="1" applyFont="1" applyBorder="1" applyAlignment="1">
      <alignment horizontal="center" vertical="center"/>
    </xf>
    <xf numFmtId="1" fontId="5" fillId="0" borderId="7" xfId="0" applyNumberFormat="1" applyFont="1" applyBorder="1" applyAlignment="1">
      <alignment horizontal="center" vertical="center"/>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16" fontId="5" fillId="0" borderId="8" xfId="0" applyNumberFormat="1" applyFont="1" applyBorder="1" applyAlignment="1">
      <alignment horizontal="center" vertical="center"/>
    </xf>
    <xf numFmtId="16" fontId="5" fillId="0" borderId="14" xfId="0" applyNumberFormat="1" applyFont="1" applyBorder="1" applyAlignment="1">
      <alignment horizontal="center" vertical="center"/>
    </xf>
    <xf numFmtId="16" fontId="5" fillId="0" borderId="9" xfId="0" applyNumberFormat="1" applyFont="1" applyBorder="1" applyAlignment="1">
      <alignment horizontal="center" vertical="center"/>
    </xf>
    <xf numFmtId="16" fontId="5" fillId="0" borderId="12" xfId="0" applyNumberFormat="1" applyFont="1" applyBorder="1" applyAlignment="1">
      <alignment horizontal="center" vertical="center"/>
    </xf>
    <xf numFmtId="16" fontId="5" fillId="0" borderId="15" xfId="0" applyNumberFormat="1" applyFont="1" applyBorder="1" applyAlignment="1">
      <alignment horizontal="center" vertical="center"/>
    </xf>
    <xf numFmtId="16" fontId="5" fillId="0" borderId="13" xfId="0" applyNumberFormat="1" applyFont="1" applyBorder="1" applyAlignment="1">
      <alignment horizontal="center" vertical="center"/>
    </xf>
    <xf numFmtId="2" fontId="23" fillId="0" borderId="1" xfId="0" applyNumberFormat="1" applyFont="1" applyBorder="1" applyAlignment="1">
      <alignment horizontal="center"/>
    </xf>
    <xf numFmtId="0" fontId="23" fillId="0" borderId="1" xfId="0" applyFont="1" applyBorder="1" applyAlignment="1">
      <alignment horizontal="center"/>
    </xf>
    <xf numFmtId="0" fontId="24" fillId="0" borderId="1" xfId="0" applyFont="1" applyBorder="1" applyAlignment="1">
      <alignment horizontal="left"/>
    </xf>
    <xf numFmtId="2" fontId="24" fillId="0" borderId="1" xfId="0" applyNumberFormat="1" applyFont="1" applyBorder="1" applyAlignment="1">
      <alignment horizontal="center"/>
    </xf>
    <xf numFmtId="1" fontId="24" fillId="0" borderId="1" xfId="0" applyNumberFormat="1" applyFont="1" applyBorder="1" applyAlignment="1">
      <alignment horizontal="center"/>
    </xf>
    <xf numFmtId="0" fontId="23" fillId="0" borderId="1" xfId="0" applyFont="1" applyBorder="1" applyAlignment="1">
      <alignment horizontal="center" wrapText="1"/>
    </xf>
    <xf numFmtId="2" fontId="21" fillId="0" borderId="1" xfId="0" applyNumberFormat="1" applyFont="1" applyBorder="1" applyAlignment="1">
      <alignment horizontal="center"/>
    </xf>
    <xf numFmtId="0" fontId="21" fillId="0" borderId="1" xfId="0" applyFont="1" applyBorder="1" applyAlignment="1">
      <alignment horizontal="center" vertical="center"/>
    </xf>
    <xf numFmtId="0" fontId="7" fillId="0" borderId="2" xfId="0" applyFont="1" applyBorder="1" applyAlignment="1">
      <alignment horizontal="center"/>
    </xf>
    <xf numFmtId="0" fontId="7" fillId="0" borderId="4" xfId="0" applyFont="1" applyBorder="1" applyAlignment="1">
      <alignment horizontal="center"/>
    </xf>
    <xf numFmtId="0" fontId="7" fillId="0" borderId="3" xfId="0" applyFont="1" applyBorder="1" applyAlignment="1">
      <alignment horizontal="center"/>
    </xf>
    <xf numFmtId="0" fontId="18" fillId="0" borderId="0" xfId="1"/>
    <xf numFmtId="0" fontId="6" fillId="6" borderId="21" xfId="0" applyFont="1" applyFill="1" applyBorder="1" applyAlignment="1">
      <alignment horizontal="center" vertical="center" wrapText="1"/>
    </xf>
    <xf numFmtId="0" fontId="6" fillId="6" borderId="22" xfId="0" applyFont="1" applyFill="1" applyBorder="1" applyAlignment="1">
      <alignment horizontal="center" vertical="center" wrapText="1"/>
    </xf>
    <xf numFmtId="0" fontId="6" fillId="6" borderId="23"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6" borderId="29" xfId="0" applyFont="1" applyFill="1" applyBorder="1" applyAlignment="1">
      <alignment horizontal="center" vertical="center" wrapText="1"/>
    </xf>
    <xf numFmtId="17" fontId="20" fillId="0" borderId="1" xfId="0" applyNumberFormat="1" applyFont="1" applyBorder="1" applyAlignment="1">
      <alignment horizontal="center"/>
    </xf>
    <xf numFmtId="14" fontId="20" fillId="0" borderId="1" xfId="0" applyNumberFormat="1" applyFont="1" applyBorder="1" applyAlignment="1">
      <alignment horizontal="center"/>
    </xf>
    <xf numFmtId="0" fontId="9" fillId="0" borderId="1" xfId="0" applyFont="1" applyBorder="1" applyAlignment="1">
      <alignment horizontal="center" vertical="top" wrapText="1"/>
    </xf>
    <xf numFmtId="0" fontId="9" fillId="0" borderId="1" xfId="0" applyFont="1" applyBorder="1" applyAlignment="1">
      <alignment horizontal="center" vertical="top"/>
    </xf>
    <xf numFmtId="9" fontId="20" fillId="0" borderId="1" xfId="0" applyNumberFormat="1" applyFont="1" applyBorder="1" applyAlignment="1">
      <alignment horizontal="center"/>
    </xf>
    <xf numFmtId="0" fontId="20" fillId="0" borderId="2" xfId="0" applyFont="1" applyBorder="1" applyAlignment="1">
      <alignment horizontal="left"/>
    </xf>
    <xf numFmtId="0" fontId="20" fillId="0" borderId="4" xfId="0" applyFont="1" applyBorder="1" applyAlignment="1">
      <alignment horizontal="left"/>
    </xf>
    <xf numFmtId="0" fontId="20" fillId="0" borderId="3" xfId="0" applyFont="1" applyBorder="1" applyAlignment="1">
      <alignment horizontal="left"/>
    </xf>
    <xf numFmtId="2" fontId="20" fillId="0" borderId="2" xfId="0" applyNumberFormat="1" applyFont="1" applyBorder="1" applyAlignment="1">
      <alignment horizontal="center"/>
    </xf>
    <xf numFmtId="2" fontId="20" fillId="0" borderId="4" xfId="0" applyNumberFormat="1" applyFont="1" applyBorder="1" applyAlignment="1">
      <alignment horizontal="center"/>
    </xf>
    <xf numFmtId="2" fontId="20" fillId="0" borderId="3" xfId="0" applyNumberFormat="1" applyFont="1" applyBorder="1" applyAlignment="1">
      <alignment horizontal="center"/>
    </xf>
    <xf numFmtId="2" fontId="20" fillId="0" borderId="1" xfId="0" applyNumberFormat="1" applyFont="1" applyBorder="1" applyAlignment="1">
      <alignment horizontal="center"/>
    </xf>
    <xf numFmtId="2" fontId="9" fillId="0" borderId="1" xfId="0" applyNumberFormat="1" applyFont="1" applyFill="1" applyBorder="1" applyAlignment="1">
      <alignment horizontal="center"/>
    </xf>
    <xf numFmtId="0" fontId="5" fillId="8" borderId="0" xfId="0" applyFont="1" applyFill="1" applyAlignment="1">
      <alignment horizontal="center" wrapText="1"/>
    </xf>
    <xf numFmtId="0" fontId="5" fillId="8" borderId="0" xfId="0" applyFont="1" applyFill="1" applyAlignment="1">
      <alignment horizontal="center" vertical="center"/>
    </xf>
    <xf numFmtId="1" fontId="5" fillId="0" borderId="1" xfId="0" applyNumberFormat="1" applyFont="1" applyBorder="1" applyAlignment="1">
      <alignment horizontal="center" vertical="center" wrapText="1"/>
    </xf>
    <xf numFmtId="16" fontId="7" fillId="0" borderId="1" xfId="0" applyNumberFormat="1" applyFont="1" applyBorder="1" applyAlignment="1">
      <alignment horizontal="center" vertical="center"/>
    </xf>
    <xf numFmtId="0" fontId="7" fillId="0" borderId="1" xfId="0" applyFont="1" applyBorder="1" applyAlignment="1">
      <alignment horizontal="center" vertical="center"/>
    </xf>
    <xf numFmtId="1" fontId="9" fillId="0" borderId="2" xfId="0" applyNumberFormat="1" applyFont="1" applyBorder="1" applyAlignment="1">
      <alignment horizontal="center" wrapText="1"/>
    </xf>
    <xf numFmtId="1" fontId="9" fillId="0" borderId="4" xfId="0" applyNumberFormat="1" applyFont="1" applyBorder="1" applyAlignment="1">
      <alignment horizontal="center" wrapText="1"/>
    </xf>
    <xf numFmtId="1" fontId="9" fillId="0" borderId="3" xfId="0" applyNumberFormat="1" applyFont="1" applyBorder="1" applyAlignment="1">
      <alignment horizontal="center" wrapText="1"/>
    </xf>
    <xf numFmtId="1" fontId="5" fillId="0" borderId="2" xfId="0" applyNumberFormat="1" applyFont="1" applyBorder="1" applyAlignment="1">
      <alignment horizontal="center"/>
    </xf>
    <xf numFmtId="1" fontId="5" fillId="0" borderId="4" xfId="0" applyNumberFormat="1" applyFont="1" applyBorder="1" applyAlignment="1">
      <alignment horizontal="center"/>
    </xf>
    <xf numFmtId="1" fontId="5" fillId="0" borderId="3" xfId="0" applyNumberFormat="1" applyFont="1" applyBorder="1" applyAlignment="1">
      <alignment horizontal="center"/>
    </xf>
    <xf numFmtId="0" fontId="21" fillId="0" borderId="2" xfId="0" applyFont="1" applyBorder="1" applyAlignment="1">
      <alignment horizontal="left"/>
    </xf>
    <xf numFmtId="0" fontId="21" fillId="0" borderId="4" xfId="0" applyFont="1" applyBorder="1" applyAlignment="1">
      <alignment horizontal="left"/>
    </xf>
    <xf numFmtId="0" fontId="21" fillId="0" borderId="3" xfId="0" applyFont="1" applyBorder="1" applyAlignment="1">
      <alignment horizontal="left"/>
    </xf>
    <xf numFmtId="0" fontId="6" fillId="6" borderId="34" xfId="0" applyFont="1" applyFill="1" applyBorder="1" applyAlignment="1">
      <alignment horizontal="center" vertical="center" wrapText="1"/>
    </xf>
    <xf numFmtId="0" fontId="6" fillId="6" borderId="35" xfId="0" applyFont="1" applyFill="1" applyBorder="1" applyAlignment="1">
      <alignment horizontal="center" vertical="center" wrapText="1"/>
    </xf>
    <xf numFmtId="0" fontId="6" fillId="6" borderId="36" xfId="0" applyFont="1" applyFill="1" applyBorder="1" applyAlignment="1">
      <alignment horizontal="center" vertical="center" wrapText="1"/>
    </xf>
    <xf numFmtId="0" fontId="0" fillId="0" borderId="0" xfId="0" applyAlignment="1">
      <alignment horizontal="left"/>
    </xf>
    <xf numFmtId="16" fontId="5" fillId="0" borderId="1" xfId="0" applyNumberFormat="1" applyFont="1" applyBorder="1" applyAlignment="1">
      <alignment horizontal="center" vertical="center"/>
    </xf>
    <xf numFmtId="0" fontId="5" fillId="0" borderId="1" xfId="0" applyFont="1" applyBorder="1" applyAlignment="1">
      <alignment horizontal="center" vertical="center"/>
    </xf>
    <xf numFmtId="2" fontId="23" fillId="0" borderId="1" xfId="0" applyNumberFormat="1" applyFont="1" applyFill="1" applyBorder="1" applyAlignment="1">
      <alignment horizontal="center"/>
    </xf>
    <xf numFmtId="0" fontId="24" fillId="0" borderId="2" xfId="0" applyFont="1" applyBorder="1" applyAlignment="1">
      <alignment horizontal="center"/>
    </xf>
    <xf numFmtId="0" fontId="24" fillId="0" borderId="3" xfId="0" applyFont="1" applyBorder="1" applyAlignment="1">
      <alignment horizontal="center"/>
    </xf>
    <xf numFmtId="2" fontId="22" fillId="0" borderId="1" xfId="0" applyNumberFormat="1" applyFont="1" applyFill="1" applyBorder="1" applyAlignment="1">
      <alignment horizontal="center"/>
    </xf>
    <xf numFmtId="1" fontId="9" fillId="0" borderId="2" xfId="0" applyNumberFormat="1" applyFont="1" applyBorder="1" applyAlignment="1">
      <alignment horizontal="center"/>
    </xf>
    <xf numFmtId="1" fontId="9" fillId="0" borderId="4" xfId="0" applyNumberFormat="1" applyFont="1" applyBorder="1" applyAlignment="1">
      <alignment horizontal="center"/>
    </xf>
    <xf numFmtId="1" fontId="9" fillId="0" borderId="3" xfId="0" applyNumberFormat="1" applyFont="1" applyBorder="1" applyAlignment="1">
      <alignment horizontal="center"/>
    </xf>
    <xf numFmtId="0" fontId="11" fillId="6" borderId="31"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1" fillId="6" borderId="33" xfId="0" applyFont="1" applyFill="1" applyBorder="1" applyAlignment="1">
      <alignment horizontal="center" vertical="center" wrapText="1"/>
    </xf>
    <xf numFmtId="0" fontId="0" fillId="0" borderId="0" xfId="0" applyBorder="1" applyAlignment="1">
      <alignment horizontal="center"/>
    </xf>
    <xf numFmtId="0" fontId="0" fillId="0" borderId="15" xfId="0" applyBorder="1" applyAlignment="1">
      <alignment horizontal="center"/>
    </xf>
    <xf numFmtId="0" fontId="21" fillId="0" borderId="2" xfId="0" applyFont="1" applyBorder="1" applyAlignment="1">
      <alignment horizontal="center"/>
    </xf>
    <xf numFmtId="0" fontId="21" fillId="0" borderId="4" xfId="0" applyFont="1" applyBorder="1" applyAlignment="1">
      <alignment horizontal="center"/>
    </xf>
    <xf numFmtId="0" fontId="21" fillId="0" borderId="3" xfId="0" applyFont="1" applyBorder="1" applyAlignment="1">
      <alignment horizontal="center"/>
    </xf>
    <xf numFmtId="9" fontId="21" fillId="0" borderId="2" xfId="0" applyNumberFormat="1" applyFont="1" applyBorder="1" applyAlignment="1">
      <alignment horizontal="center"/>
    </xf>
    <xf numFmtId="9" fontId="21" fillId="0" borderId="4" xfId="0" applyNumberFormat="1" applyFont="1" applyBorder="1" applyAlignment="1">
      <alignment horizontal="center"/>
    </xf>
    <xf numFmtId="9" fontId="21" fillId="0" borderId="3" xfId="0" applyNumberFormat="1"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2" fontId="21" fillId="0" borderId="2" xfId="0" applyNumberFormat="1" applyFont="1" applyBorder="1" applyAlignment="1">
      <alignment horizontal="center"/>
    </xf>
    <xf numFmtId="0" fontId="23" fillId="0" borderId="2" xfId="0" applyFont="1" applyBorder="1" applyAlignment="1">
      <alignment horizontal="center" vertical="center"/>
    </xf>
    <xf numFmtId="0" fontId="23" fillId="0" borderId="4" xfId="0" applyFont="1" applyBorder="1" applyAlignment="1">
      <alignment horizontal="center" vertical="center"/>
    </xf>
    <xf numFmtId="0" fontId="23" fillId="0" borderId="3" xfId="0" applyFont="1" applyBorder="1" applyAlignment="1">
      <alignment horizontal="center" vertical="center"/>
    </xf>
    <xf numFmtId="0" fontId="23" fillId="0" borderId="2"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3" xfId="0" applyFont="1" applyBorder="1" applyAlignment="1">
      <alignment horizontal="center" vertical="center" wrapText="1"/>
    </xf>
    <xf numFmtId="2" fontId="24" fillId="0" borderId="2" xfId="0" applyNumberFormat="1" applyFont="1" applyBorder="1" applyAlignment="1">
      <alignment horizontal="center"/>
    </xf>
    <xf numFmtId="2" fontId="24" fillId="0" borderId="4" xfId="0" applyNumberFormat="1" applyFont="1" applyBorder="1" applyAlignment="1">
      <alignment horizontal="center"/>
    </xf>
    <xf numFmtId="2" fontId="24" fillId="0" borderId="3" xfId="0" applyNumberFormat="1" applyFont="1" applyBorder="1" applyAlignment="1">
      <alignment horizontal="center"/>
    </xf>
    <xf numFmtId="0" fontId="24" fillId="0" borderId="1" xfId="0" applyFont="1" applyBorder="1" applyAlignment="1">
      <alignment horizontal="center"/>
    </xf>
    <xf numFmtId="0" fontId="23" fillId="0" borderId="2" xfId="0" applyFont="1" applyBorder="1" applyAlignment="1">
      <alignment horizontal="center"/>
    </xf>
    <xf numFmtId="0" fontId="23" fillId="0" borderId="4" xfId="0" applyFont="1" applyBorder="1" applyAlignment="1">
      <alignment horizontal="center"/>
    </xf>
    <xf numFmtId="0" fontId="23" fillId="0" borderId="3" xfId="0" applyFont="1" applyBorder="1" applyAlignment="1">
      <alignment horizontal="center"/>
    </xf>
    <xf numFmtId="2" fontId="24" fillId="0" borderId="2" xfId="0" applyNumberFormat="1" applyFont="1" applyFill="1" applyBorder="1" applyAlignment="1">
      <alignment horizontal="center"/>
    </xf>
    <xf numFmtId="2" fontId="24" fillId="0" borderId="3" xfId="0" applyNumberFormat="1" applyFont="1" applyFill="1" applyBorder="1" applyAlignment="1">
      <alignment horizontal="center"/>
    </xf>
    <xf numFmtId="0" fontId="6" fillId="0" borderId="2" xfId="0" applyFont="1" applyBorder="1" applyAlignment="1">
      <alignment horizontal="center"/>
    </xf>
    <xf numFmtId="0" fontId="6" fillId="0" borderId="4" xfId="0" applyFont="1" applyBorder="1" applyAlignment="1">
      <alignment horizontal="center"/>
    </xf>
    <xf numFmtId="0" fontId="6" fillId="0" borderId="3" xfId="0" applyFont="1" applyBorder="1" applyAlignment="1">
      <alignment horizontal="center"/>
    </xf>
    <xf numFmtId="0" fontId="0" fillId="0" borderId="4" xfId="0" applyBorder="1" applyAlignment="1">
      <alignment horizontal="center"/>
    </xf>
    <xf numFmtId="0" fontId="0" fillId="0" borderId="14" xfId="0" applyBorder="1" applyAlignment="1">
      <alignment horizontal="center"/>
    </xf>
    <xf numFmtId="1" fontId="5" fillId="0" borderId="5" xfId="0" applyNumberFormat="1" applyFont="1" applyBorder="1" applyAlignment="1">
      <alignment horizontal="center"/>
    </xf>
    <xf numFmtId="1" fontId="5" fillId="0" borderId="6" xfId="0" applyNumberFormat="1" applyFont="1" applyBorder="1" applyAlignment="1">
      <alignment horizontal="center"/>
    </xf>
    <xf numFmtId="1" fontId="5" fillId="0" borderId="7" xfId="0" applyNumberFormat="1" applyFont="1" applyBorder="1" applyAlignment="1">
      <alignment horizontal="center"/>
    </xf>
    <xf numFmtId="1" fontId="0" fillId="0" borderId="5" xfId="0" applyNumberFormat="1" applyBorder="1" applyAlignment="1">
      <alignment horizontal="center"/>
    </xf>
    <xf numFmtId="1" fontId="0" fillId="0" borderId="6" xfId="0" applyNumberFormat="1" applyBorder="1" applyAlignment="1">
      <alignment horizontal="center"/>
    </xf>
    <xf numFmtId="1" fontId="0" fillId="0" borderId="7" xfId="0" applyNumberFormat="1" applyBorder="1" applyAlignment="1">
      <alignment horizontal="center"/>
    </xf>
    <xf numFmtId="1" fontId="5" fillId="0" borderId="5" xfId="0" applyNumberFormat="1" applyFont="1" applyBorder="1" applyAlignment="1">
      <alignment horizontal="center" wrapText="1"/>
    </xf>
    <xf numFmtId="1" fontId="5" fillId="0" borderId="7" xfId="0" applyNumberFormat="1" applyFont="1" applyBorder="1" applyAlignment="1">
      <alignment horizontal="center" wrapText="1"/>
    </xf>
    <xf numFmtId="1" fontId="7" fillId="0" borderId="5" xfId="0" applyNumberFormat="1" applyFont="1" applyBorder="1" applyAlignment="1">
      <alignment horizontal="center"/>
    </xf>
    <xf numFmtId="1" fontId="7" fillId="0" borderId="6" xfId="0" applyNumberFormat="1" applyFont="1" applyBorder="1" applyAlignment="1">
      <alignment horizontal="center"/>
    </xf>
    <xf numFmtId="1" fontId="7" fillId="0" borderId="7" xfId="0" applyNumberFormat="1" applyFont="1" applyBorder="1" applyAlignment="1">
      <alignment horizontal="center"/>
    </xf>
    <xf numFmtId="2" fontId="5" fillId="0" borderId="1" xfId="0" applyNumberFormat="1" applyFont="1" applyBorder="1" applyAlignment="1">
      <alignment horizontal="center"/>
    </xf>
    <xf numFmtId="0" fontId="24" fillId="0" borderId="2" xfId="0" applyFont="1" applyBorder="1" applyAlignment="1">
      <alignment horizontal="left"/>
    </xf>
    <xf numFmtId="0" fontId="24" fillId="0" borderId="4" xfId="0" applyFont="1" applyBorder="1" applyAlignment="1">
      <alignment horizontal="left"/>
    </xf>
    <xf numFmtId="0" fontId="24" fillId="0" borderId="3" xfId="0" applyFont="1" applyBorder="1" applyAlignment="1">
      <alignment horizontal="left"/>
    </xf>
    <xf numFmtId="1" fontId="5" fillId="0" borderId="5" xfId="0" applyNumberFormat="1" applyFont="1" applyBorder="1" applyAlignment="1">
      <alignment horizontal="center" vertical="center" wrapText="1"/>
    </xf>
    <xf numFmtId="1" fontId="5" fillId="0" borderId="7" xfId="0" applyNumberFormat="1" applyFont="1" applyBorder="1" applyAlignment="1">
      <alignment horizontal="center" vertical="center" wrapText="1"/>
    </xf>
    <xf numFmtId="2" fontId="3" fillId="0" borderId="1" xfId="0" applyNumberFormat="1" applyFont="1" applyBorder="1" applyAlignment="1">
      <alignment horizontal="center"/>
    </xf>
    <xf numFmtId="0" fontId="3" fillId="0" borderId="1" xfId="0" applyFont="1" applyBorder="1" applyAlignment="1">
      <alignment horizontal="center"/>
    </xf>
    <xf numFmtId="2" fontId="21" fillId="0" borderId="3" xfId="0" applyNumberFormat="1" applyFont="1" applyBorder="1" applyAlignment="1">
      <alignment horizontal="center"/>
    </xf>
    <xf numFmtId="0" fontId="5" fillId="0" borderId="0" xfId="0" applyFont="1" applyAlignment="1">
      <alignment horizont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3" xfId="0" applyFont="1" applyBorder="1" applyAlignment="1">
      <alignment horizontal="center" vertical="center" wrapText="1"/>
    </xf>
    <xf numFmtId="2" fontId="24" fillId="0" borderId="5" xfId="0" applyNumberFormat="1" applyFont="1" applyBorder="1" applyAlignment="1">
      <alignment horizontal="center" vertical="center"/>
    </xf>
    <xf numFmtId="2" fontId="24" fillId="0" borderId="6" xfId="0" applyNumberFormat="1" applyFont="1" applyBorder="1" applyAlignment="1">
      <alignment horizontal="center" vertical="center"/>
    </xf>
    <xf numFmtId="2" fontId="24" fillId="0" borderId="7" xfId="0" applyNumberFormat="1" applyFont="1" applyBorder="1" applyAlignment="1">
      <alignment horizontal="center" vertic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21" fillId="0" borderId="2" xfId="0" applyFont="1" applyBorder="1" applyAlignment="1">
      <alignment horizontal="left" wrapText="1"/>
    </xf>
    <xf numFmtId="0" fontId="21" fillId="0" borderId="4" xfId="0" applyFont="1" applyBorder="1" applyAlignment="1">
      <alignment horizontal="left" wrapText="1"/>
    </xf>
    <xf numFmtId="0" fontId="21" fillId="0" borderId="3" xfId="0" applyFont="1" applyBorder="1" applyAlignment="1">
      <alignment horizontal="left" wrapText="1"/>
    </xf>
    <xf numFmtId="2" fontId="21" fillId="0" borderId="4" xfId="0" applyNumberFormat="1" applyFont="1" applyBorder="1" applyAlignment="1">
      <alignment horizontal="center"/>
    </xf>
    <xf numFmtId="2" fontId="3" fillId="0" borderId="5" xfId="0" applyNumberFormat="1" applyFont="1" applyBorder="1" applyAlignment="1">
      <alignment horizontal="center" vertical="center"/>
    </xf>
    <xf numFmtId="2" fontId="3" fillId="0" borderId="6" xfId="0" applyNumberFormat="1" applyFont="1" applyBorder="1" applyAlignment="1">
      <alignment horizontal="center" vertical="center"/>
    </xf>
    <xf numFmtId="2" fontId="3" fillId="0" borderId="7" xfId="0" applyNumberFormat="1" applyFont="1" applyBorder="1" applyAlignment="1">
      <alignment horizontal="center" vertical="center"/>
    </xf>
    <xf numFmtId="2" fontId="5" fillId="0" borderId="5" xfId="0" applyNumberFormat="1" applyFont="1" applyBorder="1" applyAlignment="1">
      <alignment horizontal="center" vertical="center"/>
    </xf>
    <xf numFmtId="2" fontId="5" fillId="0" borderId="6" xfId="0" applyNumberFormat="1" applyFont="1" applyBorder="1" applyAlignment="1">
      <alignment horizontal="center" vertical="center"/>
    </xf>
    <xf numFmtId="2" fontId="5" fillId="0" borderId="7" xfId="0" applyNumberFormat="1" applyFont="1" applyBorder="1" applyAlignment="1">
      <alignment horizontal="center" vertical="center"/>
    </xf>
    <xf numFmtId="0" fontId="11" fillId="6" borderId="37" xfId="0" applyFont="1" applyFill="1" applyBorder="1" applyAlignment="1">
      <alignment horizontal="center" vertical="center" wrapText="1"/>
    </xf>
    <xf numFmtId="0" fontId="11" fillId="6" borderId="38" xfId="0" applyFont="1" applyFill="1" applyBorder="1" applyAlignment="1">
      <alignment horizontal="center" vertical="center" wrapText="1"/>
    </xf>
    <xf numFmtId="0" fontId="11" fillId="6" borderId="39" xfId="0" applyFont="1" applyFill="1" applyBorder="1" applyAlignment="1">
      <alignment horizontal="center" vertical="center" wrapText="1"/>
    </xf>
    <xf numFmtId="0" fontId="1" fillId="0" borderId="1" xfId="0" applyFont="1" applyBorder="1" applyAlignment="1">
      <alignment horizontal="left"/>
    </xf>
    <xf numFmtId="0" fontId="4" fillId="0" borderId="1" xfId="0" applyFont="1" applyBorder="1" applyAlignment="1">
      <alignment horizontal="left"/>
    </xf>
    <xf numFmtId="2" fontId="0" fillId="0" borderId="2" xfId="0" applyNumberFormat="1" applyBorder="1" applyAlignment="1">
      <alignment horizontal="center"/>
    </xf>
    <xf numFmtId="2" fontId="0" fillId="0" borderId="4" xfId="0" applyNumberFormat="1" applyBorder="1" applyAlignment="1">
      <alignment horizontal="center"/>
    </xf>
    <xf numFmtId="2" fontId="0" fillId="0" borderId="3" xfId="0" applyNumberFormat="1" applyBorder="1" applyAlignment="1">
      <alignment horizontal="center"/>
    </xf>
    <xf numFmtId="0" fontId="5" fillId="0" borderId="4" xfId="0" applyFont="1" applyBorder="1" applyAlignment="1">
      <alignment horizontal="center"/>
    </xf>
    <xf numFmtId="2" fontId="3" fillId="0" borderId="2" xfId="0" applyNumberFormat="1" applyFont="1" applyFill="1" applyBorder="1" applyAlignment="1">
      <alignment horizontal="center"/>
    </xf>
    <xf numFmtId="2" fontId="3" fillId="0" borderId="3" xfId="0" applyNumberFormat="1" applyFont="1" applyFill="1" applyBorder="1" applyAlignment="1">
      <alignment horizontal="center"/>
    </xf>
    <xf numFmtId="0" fontId="10" fillId="0" borderId="1" xfId="0" applyFont="1" applyBorder="1" applyAlignment="1">
      <alignment horizontal="center" vertical="center" wrapText="1"/>
    </xf>
    <xf numFmtId="0" fontId="7" fillId="0" borderId="5" xfId="0" applyFont="1" applyBorder="1" applyAlignment="1">
      <alignment horizontal="center"/>
    </xf>
    <xf numFmtId="0" fontId="7" fillId="0" borderId="6" xfId="0" applyFont="1" applyBorder="1" applyAlignment="1">
      <alignment horizontal="center"/>
    </xf>
    <xf numFmtId="0" fontId="7" fillId="0" borderId="7" xfId="0" applyFont="1" applyBorder="1" applyAlignment="1">
      <alignment horizontal="center"/>
    </xf>
    <xf numFmtId="2" fontId="2" fillId="0" borderId="5" xfId="0" applyNumberFormat="1" applyFont="1" applyBorder="1" applyAlignment="1">
      <alignment horizontal="center" vertical="center"/>
    </xf>
    <xf numFmtId="2" fontId="2" fillId="0" borderId="6" xfId="0" applyNumberFormat="1" applyFont="1" applyBorder="1" applyAlignment="1">
      <alignment horizontal="center" vertical="center"/>
    </xf>
    <xf numFmtId="2" fontId="2" fillId="0" borderId="7" xfId="0" applyNumberFormat="1" applyFont="1" applyBorder="1" applyAlignment="1">
      <alignment horizontal="center" vertical="center"/>
    </xf>
    <xf numFmtId="0" fontId="11" fillId="6" borderId="37" xfId="0" applyFont="1" applyFill="1" applyBorder="1" applyAlignment="1">
      <alignment horizontal="center" vertical="center"/>
    </xf>
    <xf numFmtId="0" fontId="11" fillId="6" borderId="38" xfId="0" applyFont="1" applyFill="1" applyBorder="1" applyAlignment="1">
      <alignment horizontal="center" vertical="center"/>
    </xf>
    <xf numFmtId="0" fontId="11" fillId="6" borderId="39" xfId="0" applyFont="1" applyFill="1" applyBorder="1" applyAlignment="1">
      <alignment horizontal="center" vertical="center"/>
    </xf>
    <xf numFmtId="0" fontId="6" fillId="6" borderId="34" xfId="0" applyFont="1" applyFill="1" applyBorder="1" applyAlignment="1">
      <alignment horizontal="center" vertical="center"/>
    </xf>
    <xf numFmtId="0" fontId="6" fillId="6" borderId="35" xfId="0" applyFont="1" applyFill="1" applyBorder="1" applyAlignment="1">
      <alignment horizontal="center" vertical="center"/>
    </xf>
    <xf numFmtId="0" fontId="6" fillId="6" borderId="36" xfId="0" applyFont="1" applyFill="1" applyBorder="1" applyAlignment="1">
      <alignment horizontal="center" vertical="center"/>
    </xf>
    <xf numFmtId="1" fontId="7" fillId="0" borderId="5" xfId="0" applyNumberFormat="1" applyFont="1" applyBorder="1" applyAlignment="1">
      <alignment horizontal="center" wrapText="1"/>
    </xf>
    <xf numFmtId="1" fontId="7" fillId="0" borderId="7" xfId="0" applyNumberFormat="1" applyFont="1" applyBorder="1" applyAlignment="1">
      <alignment horizontal="center" wrapText="1"/>
    </xf>
    <xf numFmtId="2" fontId="23" fillId="0" borderId="5" xfId="0" applyNumberFormat="1" applyFont="1" applyBorder="1" applyAlignment="1">
      <alignment horizontal="center" vertical="center"/>
    </xf>
    <xf numFmtId="2" fontId="23" fillId="0" borderId="6" xfId="0" applyNumberFormat="1" applyFont="1" applyBorder="1" applyAlignment="1">
      <alignment horizontal="center" vertical="center"/>
    </xf>
    <xf numFmtId="2" fontId="23" fillId="0" borderId="7" xfId="0" applyNumberFormat="1" applyFont="1" applyBorder="1" applyAlignment="1">
      <alignment horizontal="center" vertical="center"/>
    </xf>
    <xf numFmtId="0" fontId="7" fillId="6" borderId="24" xfId="0" applyFont="1" applyFill="1" applyBorder="1" applyAlignment="1">
      <alignment horizontal="center" vertical="center"/>
    </xf>
    <xf numFmtId="0" fontId="7" fillId="6" borderId="25" xfId="0" applyFont="1" applyFill="1" applyBorder="1" applyAlignment="1">
      <alignment horizontal="center" vertical="center"/>
    </xf>
    <xf numFmtId="0" fontId="7" fillId="6" borderId="26" xfId="0" applyFont="1" applyFill="1" applyBorder="1" applyAlignment="1">
      <alignment horizontal="center" vertical="center"/>
    </xf>
    <xf numFmtId="0" fontId="6" fillId="6" borderId="24" xfId="0" applyFont="1" applyFill="1" applyBorder="1" applyAlignment="1">
      <alignment horizontal="center" vertical="center"/>
    </xf>
    <xf numFmtId="0" fontId="6" fillId="6" borderId="25" xfId="0" applyFont="1" applyFill="1" applyBorder="1" applyAlignment="1">
      <alignment horizontal="center" vertical="center"/>
    </xf>
    <xf numFmtId="0" fontId="6" fillId="6" borderId="26" xfId="0" applyFont="1" applyFill="1" applyBorder="1" applyAlignment="1">
      <alignment horizontal="center" vertical="center"/>
    </xf>
    <xf numFmtId="2" fontId="5" fillId="0" borderId="1" xfId="0" applyNumberFormat="1" applyFont="1" applyBorder="1" applyAlignment="1">
      <alignment horizontal="center" vertical="center"/>
    </xf>
    <xf numFmtId="0" fontId="11" fillId="6" borderId="16" xfId="0" applyFont="1" applyFill="1" applyBorder="1" applyAlignment="1">
      <alignment horizontal="center" vertical="center" wrapText="1"/>
    </xf>
    <xf numFmtId="0" fontId="11" fillId="6" borderId="17" xfId="0" applyFont="1" applyFill="1" applyBorder="1" applyAlignment="1">
      <alignment horizontal="center" vertical="center" wrapText="1"/>
    </xf>
    <xf numFmtId="0" fontId="11" fillId="6" borderId="18" xfId="0" applyFont="1" applyFill="1" applyBorder="1" applyAlignment="1">
      <alignment horizontal="center" vertical="center" wrapText="1"/>
    </xf>
    <xf numFmtId="2" fontId="24" fillId="0" borderId="1" xfId="0" applyNumberFormat="1" applyFont="1" applyBorder="1" applyAlignment="1">
      <alignment horizontal="center" vertical="center"/>
    </xf>
    <xf numFmtId="0" fontId="24" fillId="0" borderId="1" xfId="0" applyFont="1" applyBorder="1" applyAlignment="1">
      <alignment horizontal="center" vertical="center"/>
    </xf>
    <xf numFmtId="0" fontId="24" fillId="0" borderId="4" xfId="0" applyFont="1" applyBorder="1" applyAlignment="1">
      <alignment horizontal="center"/>
    </xf>
    <xf numFmtId="0" fontId="24" fillId="0" borderId="8" xfId="0" applyFont="1" applyBorder="1" applyAlignment="1">
      <alignment horizontal="center"/>
    </xf>
    <xf numFmtId="0" fontId="24" fillId="0" borderId="12" xfId="0" applyFont="1" applyBorder="1" applyAlignment="1">
      <alignment horizontal="center"/>
    </xf>
    <xf numFmtId="0" fontId="24" fillId="0" borderId="5" xfId="0" applyFont="1" applyBorder="1" applyAlignment="1">
      <alignment horizontal="center"/>
    </xf>
    <xf numFmtId="0" fontId="24" fillId="0" borderId="7" xfId="0" applyFont="1" applyBorder="1" applyAlignment="1">
      <alignment horizontal="center"/>
    </xf>
    <xf numFmtId="2" fontId="24" fillId="0" borderId="2" xfId="0" applyNumberFormat="1" applyFont="1" applyBorder="1" applyAlignment="1">
      <alignment horizontal="center" vertical="center"/>
    </xf>
    <xf numFmtId="0" fontId="24" fillId="0" borderId="2" xfId="0" applyFont="1" applyBorder="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5" fillId="6" borderId="16" xfId="0" applyFont="1" applyFill="1" applyBorder="1" applyAlignment="1">
      <alignment horizontal="center"/>
    </xf>
    <xf numFmtId="0" fontId="5" fillId="6" borderId="17" xfId="0" applyFont="1" applyFill="1" applyBorder="1" applyAlignment="1">
      <alignment horizontal="center"/>
    </xf>
    <xf numFmtId="0" fontId="0" fillId="0" borderId="0" xfId="0" applyBorder="1" applyAlignment="1">
      <alignment horizontal="left"/>
    </xf>
    <xf numFmtId="0" fontId="33" fillId="0" borderId="10" xfId="0" applyFont="1" applyBorder="1" applyAlignment="1">
      <alignment horizontal="center"/>
    </xf>
    <xf numFmtId="0" fontId="33" fillId="0" borderId="0" xfId="0" applyFont="1" applyAlignment="1">
      <alignment horizontal="center"/>
    </xf>
    <xf numFmtId="0" fontId="5" fillId="0" borderId="0" xfId="0" applyFont="1" applyFill="1" applyBorder="1" applyAlignment="1">
      <alignment horizontal="center"/>
    </xf>
    <xf numFmtId="4" fontId="24" fillId="0" borderId="1" xfId="0" applyNumberFormat="1" applyFont="1" applyBorder="1" applyAlignment="1">
      <alignment horizontal="right"/>
    </xf>
    <xf numFmtId="4" fontId="23" fillId="0" borderId="1" xfId="0" applyNumberFormat="1" applyFont="1" applyFill="1" applyBorder="1" applyAlignment="1">
      <alignment horizontal="right"/>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4" fontId="21" fillId="0" borderId="4" xfId="0" applyNumberFormat="1" applyFont="1" applyBorder="1" applyAlignment="1">
      <alignment horizontal="right"/>
    </xf>
    <xf numFmtId="4" fontId="21" fillId="0" borderId="3" xfId="0" applyNumberFormat="1" applyFont="1" applyBorder="1" applyAlignment="1">
      <alignment horizontal="right"/>
    </xf>
    <xf numFmtId="4" fontId="21" fillId="0" borderId="2" xfId="0" applyNumberFormat="1" applyFont="1" applyBorder="1" applyAlignment="1">
      <alignment horizontal="right"/>
    </xf>
    <xf numFmtId="0" fontId="18" fillId="0" borderId="10" xfId="1" applyBorder="1" applyAlignment="1">
      <alignment horizontal="center"/>
    </xf>
    <xf numFmtId="0" fontId="18" fillId="0" borderId="0" xfId="1" applyAlignment="1">
      <alignment horizontal="center"/>
    </xf>
    <xf numFmtId="0" fontId="0" fillId="0" borderId="7" xfId="0" applyBorder="1" applyAlignment="1">
      <alignment horizontal="left"/>
    </xf>
    <xf numFmtId="0" fontId="0" fillId="0" borderId="1" xfId="0" applyBorder="1" applyAlignment="1">
      <alignment horizontal="left" vertical="top"/>
    </xf>
    <xf numFmtId="0" fontId="11" fillId="6" borderId="40" xfId="0" applyFont="1" applyFill="1" applyBorder="1" applyAlignment="1">
      <alignment horizontal="center" vertical="center" wrapText="1"/>
    </xf>
    <xf numFmtId="0" fontId="11" fillId="6" borderId="41" xfId="0" applyFont="1" applyFill="1" applyBorder="1" applyAlignment="1">
      <alignment horizontal="center" vertical="center" wrapText="1"/>
    </xf>
    <xf numFmtId="0" fontId="11" fillId="6" borderId="42" xfId="0" applyFont="1" applyFill="1" applyBorder="1" applyAlignment="1">
      <alignment horizontal="center" vertical="center" wrapText="1"/>
    </xf>
    <xf numFmtId="0" fontId="0" fillId="0" borderId="0" xfId="0" applyBorder="1" applyAlignment="1">
      <alignment horizontal="left" vertical="top"/>
    </xf>
    <xf numFmtId="0" fontId="0" fillId="0" borderId="7" xfId="0" applyBorder="1" applyAlignment="1">
      <alignment horizontal="left" vertical="top" wrapText="1"/>
    </xf>
    <xf numFmtId="0" fontId="16" fillId="0" borderId="0" xfId="0" applyFont="1" applyFill="1" applyBorder="1" applyAlignment="1" applyProtection="1">
      <alignment horizontal="left" vertical="center" wrapText="1"/>
    </xf>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0" fontId="5" fillId="6" borderId="18" xfId="0" applyFont="1" applyFill="1" applyBorder="1" applyAlignment="1">
      <alignment horizontal="center"/>
    </xf>
    <xf numFmtId="0" fontId="6" fillId="6" borderId="21" xfId="0" applyFont="1" applyFill="1" applyBorder="1" applyAlignment="1">
      <alignment horizontal="center" vertical="center"/>
    </xf>
    <xf numFmtId="0" fontId="6" fillId="6" borderId="22" xfId="0" applyFont="1" applyFill="1" applyBorder="1" applyAlignment="1">
      <alignment horizontal="center" vertical="center"/>
    </xf>
    <xf numFmtId="0" fontId="6" fillId="6" borderId="23" xfId="0" applyFont="1" applyFill="1" applyBorder="1" applyAlignment="1">
      <alignment horizontal="center" vertical="center"/>
    </xf>
    <xf numFmtId="0" fontId="5" fillId="6" borderId="16" xfId="0" applyFont="1" applyFill="1" applyBorder="1" applyAlignment="1">
      <alignment horizontal="center" wrapText="1"/>
    </xf>
    <xf numFmtId="0" fontId="5" fillId="6" borderId="17" xfId="0" applyFont="1" applyFill="1" applyBorder="1" applyAlignment="1">
      <alignment horizontal="center" wrapText="1"/>
    </xf>
    <xf numFmtId="0" fontId="5" fillId="6" borderId="18" xfId="0" applyFont="1" applyFill="1" applyBorder="1" applyAlignment="1">
      <alignment horizontal="center" wrapText="1"/>
    </xf>
    <xf numFmtId="2" fontId="21" fillId="0" borderId="4" xfId="0" applyNumberFormat="1" applyFont="1" applyFill="1" applyBorder="1" applyAlignment="1">
      <alignment horizontal="center"/>
    </xf>
    <xf numFmtId="2" fontId="21" fillId="0" borderId="3" xfId="0" applyNumberFormat="1" applyFont="1" applyFill="1" applyBorder="1" applyAlignment="1">
      <alignment horizontal="center"/>
    </xf>
    <xf numFmtId="2" fontId="21" fillId="0" borderId="1" xfId="0" applyNumberFormat="1" applyFont="1" applyFill="1" applyBorder="1" applyAlignment="1">
      <alignment horizontal="center"/>
    </xf>
    <xf numFmtId="0" fontId="21" fillId="0" borderId="1" xfId="0" applyFont="1" applyFill="1" applyBorder="1" applyAlignment="1">
      <alignment horizontal="left" vertical="center"/>
    </xf>
    <xf numFmtId="2" fontId="21" fillId="0" borderId="2" xfId="0" applyNumberFormat="1" applyFont="1" applyFill="1" applyBorder="1" applyAlignment="1">
      <alignment horizont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18" xfId="0" applyFont="1" applyFill="1" applyBorder="1" applyAlignment="1">
      <alignment horizontal="center" vertical="center"/>
    </xf>
    <xf numFmtId="0" fontId="0" fillId="0" borderId="0" xfId="0" applyFill="1" applyBorder="1" applyAlignment="1">
      <alignment horizontal="left"/>
    </xf>
    <xf numFmtId="0" fontId="21" fillId="0" borderId="1" xfId="0" applyFont="1" applyFill="1" applyBorder="1" applyAlignment="1">
      <alignment horizontal="center"/>
    </xf>
    <xf numFmtId="0" fontId="5" fillId="6" borderId="16" xfId="0" applyFont="1" applyFill="1" applyBorder="1" applyAlignment="1">
      <alignment horizontal="center" vertical="center"/>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165" fontId="0" fillId="0" borderId="1" xfId="0" applyNumberFormat="1" applyBorder="1" applyAlignment="1">
      <alignment horizontal="left"/>
    </xf>
    <xf numFmtId="0" fontId="11" fillId="6" borderId="24" xfId="0" applyFont="1" applyFill="1" applyBorder="1" applyAlignment="1">
      <alignment horizontal="center" vertical="center"/>
    </xf>
    <xf numFmtId="0" fontId="11" fillId="6" borderId="25" xfId="0" applyFont="1" applyFill="1" applyBorder="1" applyAlignment="1">
      <alignment horizontal="center" vertical="center"/>
    </xf>
    <xf numFmtId="0" fontId="11" fillId="6" borderId="26" xfId="0" applyFont="1" applyFill="1" applyBorder="1" applyAlignment="1">
      <alignment horizontal="center" vertical="center"/>
    </xf>
    <xf numFmtId="0" fontId="8" fillId="0" borderId="1" xfId="0" applyFont="1" applyBorder="1" applyAlignment="1">
      <alignment horizontal="left"/>
    </xf>
    <xf numFmtId="14" fontId="0" fillId="0" borderId="1" xfId="0" applyNumberFormat="1" applyBorder="1" applyAlignment="1">
      <alignment horizontal="center"/>
    </xf>
    <xf numFmtId="17" fontId="0" fillId="0" borderId="1" xfId="0" applyNumberFormat="1" applyBorder="1" applyAlignment="1">
      <alignment horizontal="center"/>
    </xf>
    <xf numFmtId="0" fontId="14" fillId="0" borderId="0" xfId="0" applyFont="1" applyFill="1" applyBorder="1" applyAlignment="1" applyProtection="1">
      <alignment horizontal="left" vertical="center" wrapText="1"/>
    </xf>
    <xf numFmtId="0" fontId="15" fillId="0" borderId="0" xfId="0" applyFont="1" applyFill="1" applyBorder="1" applyAlignment="1" applyProtection="1">
      <alignment horizontal="left" vertical="center" wrapText="1"/>
    </xf>
    <xf numFmtId="0" fontId="12" fillId="3" borderId="0" xfId="0" applyFont="1" applyFill="1" applyBorder="1" applyAlignment="1" applyProtection="1">
      <alignment horizontal="left" vertical="top" wrapText="1"/>
    </xf>
    <xf numFmtId="0" fontId="13" fillId="3" borderId="0" xfId="0" applyFont="1" applyFill="1" applyBorder="1" applyAlignment="1" applyProtection="1">
      <alignment horizontal="center" vertical="center" wrapText="1"/>
    </xf>
    <xf numFmtId="0" fontId="0" fillId="0" borderId="2" xfId="0" applyBorder="1" applyAlignment="1">
      <alignment horizontal="left"/>
    </xf>
    <xf numFmtId="0" fontId="0" fillId="0" borderId="4" xfId="0" applyBorder="1" applyAlignment="1">
      <alignment horizontal="left"/>
    </xf>
    <xf numFmtId="0" fontId="0" fillId="0" borderId="3" xfId="0" applyBorder="1" applyAlignment="1">
      <alignment horizontal="left"/>
    </xf>
    <xf numFmtId="9" fontId="0" fillId="0" borderId="1" xfId="0" applyNumberFormat="1" applyBorder="1" applyAlignment="1">
      <alignment horizontal="center"/>
    </xf>
    <xf numFmtId="0" fontId="14" fillId="0" borderId="0" xfId="0" applyFont="1" applyFill="1" applyBorder="1" applyAlignment="1" applyProtection="1">
      <alignment horizontal="center" vertical="center" wrapText="1"/>
    </xf>
    <xf numFmtId="0" fontId="17" fillId="0" borderId="0" xfId="0" applyFont="1" applyFill="1" applyBorder="1" applyAlignment="1" applyProtection="1">
      <alignment horizontal="right" vertical="center" wrapText="1"/>
    </xf>
    <xf numFmtId="0" fontId="12" fillId="0" borderId="0" xfId="0" applyFont="1" applyFill="1" applyBorder="1" applyAlignment="1" applyProtection="1">
      <alignment horizontal="right" vertical="center" wrapText="1"/>
    </xf>
    <xf numFmtId="0" fontId="16" fillId="0" borderId="0" xfId="0" applyFont="1" applyFill="1" applyBorder="1" applyAlignment="1" applyProtection="1">
      <alignment horizontal="left" vertical="top" wrapText="1"/>
    </xf>
    <xf numFmtId="0" fontId="0" fillId="0" borderId="1" xfId="0" applyBorder="1" applyAlignment="1">
      <alignment horizontal="left" vertical="top" wrapText="1"/>
    </xf>
    <xf numFmtId="0" fontId="5" fillId="0" borderId="0" xfId="0" applyFont="1" applyFill="1" applyBorder="1" applyAlignment="1">
      <alignment horizontal="center" vertical="top" wrapText="1"/>
    </xf>
    <xf numFmtId="0" fontId="6" fillId="6" borderId="21" xfId="0" applyFont="1" applyFill="1" applyBorder="1" applyAlignment="1">
      <alignment horizontal="center"/>
    </xf>
    <xf numFmtId="0" fontId="6" fillId="6" borderId="22" xfId="0" applyFont="1" applyFill="1" applyBorder="1" applyAlignment="1">
      <alignment horizontal="center"/>
    </xf>
    <xf numFmtId="0" fontId="6" fillId="6" borderId="23" xfId="0" applyFont="1" applyFill="1" applyBorder="1" applyAlignment="1">
      <alignment horizontal="center"/>
    </xf>
    <xf numFmtId="2" fontId="24" fillId="0" borderId="1" xfId="0" applyNumberFormat="1" applyFont="1" applyFill="1" applyBorder="1" applyAlignment="1">
      <alignment horizontal="center"/>
    </xf>
    <xf numFmtId="0" fontId="24" fillId="0" borderId="1" xfId="0" applyFont="1" applyFill="1" applyBorder="1" applyAlignment="1">
      <alignment horizontal="left"/>
    </xf>
    <xf numFmtId="0" fontId="21" fillId="0" borderId="1" xfId="0" applyFont="1" applyBorder="1" applyAlignment="1">
      <alignment horizontal="left" vertical="center"/>
    </xf>
    <xf numFmtId="0" fontId="5" fillId="0" borderId="0" xfId="0" applyFont="1" applyFill="1" applyBorder="1" applyAlignment="1">
      <alignment horizontal="center" vertical="top"/>
    </xf>
    <xf numFmtId="4" fontId="0" fillId="0" borderId="1" xfId="0" applyNumberFormat="1" applyBorder="1" applyAlignment="1">
      <alignment horizontal="left" vertical="top" wrapText="1"/>
    </xf>
    <xf numFmtId="0" fontId="0" fillId="0" borderId="0" xfId="0" applyFill="1" applyBorder="1" applyAlignment="1">
      <alignment horizontal="left" vertical="top" wrapText="1"/>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4" fontId="11" fillId="8" borderId="8" xfId="0" applyNumberFormat="1" applyFont="1" applyFill="1" applyBorder="1" applyAlignment="1">
      <alignment horizontal="center" vertical="center"/>
    </xf>
    <xf numFmtId="4" fontId="11" fillId="8" borderId="14" xfId="0" applyNumberFormat="1" applyFont="1" applyFill="1" applyBorder="1" applyAlignment="1">
      <alignment horizontal="center" vertical="center"/>
    </xf>
    <xf numFmtId="4" fontId="11" fillId="8" borderId="9" xfId="0" applyNumberFormat="1" applyFont="1" applyFill="1" applyBorder="1" applyAlignment="1">
      <alignment horizontal="center" vertical="center"/>
    </xf>
    <xf numFmtId="4" fontId="11" fillId="8" borderId="12" xfId="0" applyNumberFormat="1" applyFont="1" applyFill="1" applyBorder="1" applyAlignment="1">
      <alignment horizontal="center" vertical="center"/>
    </xf>
    <xf numFmtId="4" fontId="11" fillId="8" borderId="15" xfId="0" applyNumberFormat="1" applyFont="1" applyFill="1" applyBorder="1" applyAlignment="1">
      <alignment horizontal="center" vertical="center"/>
    </xf>
    <xf numFmtId="4" fontId="11" fillId="8" borderId="13" xfId="0" applyNumberFormat="1" applyFont="1" applyFill="1" applyBorder="1" applyAlignment="1">
      <alignment horizontal="center" vertical="center"/>
    </xf>
  </cellXfs>
  <cellStyles count="2">
    <cellStyle name="Köprü"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599545</xdr:colOff>
      <xdr:row>9</xdr:row>
      <xdr:rowOff>38628</xdr:rowOff>
    </xdr:from>
    <xdr:to>
      <xdr:col>26</xdr:col>
      <xdr:colOff>580494</xdr:colOff>
      <xdr:row>12</xdr:row>
      <xdr:rowOff>145521</xdr:rowOff>
    </xdr:to>
    <xdr:sp macro="" textlink="">
      <xdr:nvSpPr>
        <xdr:cNvPr id="2" name="Yuvarlatılmış Dikdörtgen 1"/>
        <xdr:cNvSpPr/>
      </xdr:nvSpPr>
      <xdr:spPr>
        <a:xfrm>
          <a:off x="12067645" y="2886603"/>
          <a:ext cx="6324599" cy="678393"/>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200" b="0">
              <a:solidFill>
                <a:schemeClr val="tx1"/>
              </a:solidFill>
              <a:latin typeface="Times New Roman" panose="02020603050405020304" pitchFamily="18" charset="0"/>
              <a:cs typeface="Times New Roman" panose="02020603050405020304" pitchFamily="18" charset="0"/>
            </a:rPr>
            <a:t>1) Ayın gün</a:t>
          </a:r>
          <a:r>
            <a:rPr lang="tr-TR" sz="1200" b="0" baseline="0">
              <a:solidFill>
                <a:schemeClr val="tx1"/>
              </a:solidFill>
              <a:latin typeface="Times New Roman" panose="02020603050405020304" pitchFamily="18" charset="0"/>
              <a:cs typeface="Times New Roman" panose="02020603050405020304" pitchFamily="18" charset="0"/>
            </a:rPr>
            <a:t> sayısı,  Prim hesaplamaları için her zaman 30 gün,</a:t>
          </a:r>
        </a:p>
        <a:p>
          <a:pPr algn="l"/>
          <a:r>
            <a:rPr lang="tr-TR" sz="1200" b="0" baseline="0">
              <a:solidFill>
                <a:schemeClr val="tx1"/>
              </a:solidFill>
              <a:latin typeface="Times New Roman" panose="02020603050405020304" pitchFamily="18" charset="0"/>
              <a:cs typeface="Times New Roman" panose="02020603050405020304" pitchFamily="18" charset="0"/>
            </a:rPr>
            <a:t>2) </a:t>
          </a:r>
          <a:r>
            <a:rPr lang="tr-TR" sz="1200" b="0">
              <a:solidFill>
                <a:schemeClr val="tx1"/>
              </a:solidFill>
              <a:effectLst/>
              <a:latin typeface="Times New Roman" panose="02020603050405020304" pitchFamily="18" charset="0"/>
              <a:ea typeface="+mn-ea"/>
              <a:cs typeface="Times New Roman" panose="02020603050405020304" pitchFamily="18" charset="0"/>
            </a:rPr>
            <a:t>Ayın gün</a:t>
          </a:r>
          <a:r>
            <a:rPr lang="tr-TR" sz="1200" b="0" baseline="0">
              <a:solidFill>
                <a:schemeClr val="tx1"/>
              </a:solidFill>
              <a:effectLst/>
              <a:latin typeface="Times New Roman" panose="02020603050405020304" pitchFamily="18" charset="0"/>
              <a:ea typeface="+mn-ea"/>
              <a:cs typeface="Times New Roman" panose="02020603050405020304" pitchFamily="18" charset="0"/>
            </a:rPr>
            <a:t> sayısı,  </a:t>
          </a:r>
          <a:r>
            <a:rPr lang="tr-TR" sz="1200" b="0" baseline="0">
              <a:solidFill>
                <a:schemeClr val="tx1"/>
              </a:solidFill>
              <a:latin typeface="Times New Roman" panose="02020603050405020304" pitchFamily="18" charset="0"/>
              <a:cs typeface="Times New Roman" panose="02020603050405020304" pitchFamily="18" charset="0"/>
            </a:rPr>
            <a:t>Aylık ve Vergi hesaplamaları için aydaki gün sayısı olarak dikkate alınacaktır</a:t>
          </a:r>
          <a:endParaRPr lang="tr-TR" sz="1200" b="0">
            <a:solidFill>
              <a:schemeClr val="tx1"/>
            </a:solidFill>
            <a:latin typeface="Times New Roman" panose="02020603050405020304" pitchFamily="18" charset="0"/>
            <a:cs typeface="Times New Roman" panose="02020603050405020304" pitchFamily="18" charset="0"/>
          </a:endParaRPr>
        </a:p>
      </xdr:txBody>
    </xdr:sp>
    <xdr:clientData/>
  </xdr:twoCellAnchor>
  <xdr:twoCellAnchor>
    <xdr:from>
      <xdr:col>17</xdr:col>
      <xdr:colOff>6350</xdr:colOff>
      <xdr:row>40</xdr:row>
      <xdr:rowOff>34925</xdr:rowOff>
    </xdr:from>
    <xdr:to>
      <xdr:col>27</xdr:col>
      <xdr:colOff>7937</xdr:colOff>
      <xdr:row>42</xdr:row>
      <xdr:rowOff>38100</xdr:rowOff>
    </xdr:to>
    <xdr:sp macro="" textlink="">
      <xdr:nvSpPr>
        <xdr:cNvPr id="7" name="Yuvarlatılmış Dikdörtgen 6"/>
        <xdr:cNvSpPr/>
      </xdr:nvSpPr>
      <xdr:spPr>
        <a:xfrm>
          <a:off x="12084050" y="9378950"/>
          <a:ext cx="6345237" cy="955675"/>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indent="0" algn="l"/>
          <a:r>
            <a:rPr lang="tr-TR" sz="1200" b="0">
              <a:solidFill>
                <a:schemeClr val="tx1"/>
              </a:solidFill>
              <a:latin typeface="Times New Roman" panose="02020603050405020304" pitchFamily="18" charset="0"/>
              <a:ea typeface="+mn-ea"/>
              <a:cs typeface="Times New Roman" panose="02020603050405020304" pitchFamily="18" charset="0"/>
            </a:rPr>
            <a:t>1) Ödenmesi gereken prim tutarları çalışılan gün sayısı dikkate alınarak hesaplanır.</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2) Aylık prim ve hizmet belgesi SGK’ye gönderildiği için çalışılmayan günler için ödenen prim tutarları SGK’den talep edilir ve kamu görevlisinin  borcuna dahil edilmez.</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3) SGK iadesi gerçekleştiğinde işveren payı gelir kaydedilir kişi payı kamu görevlisine iade edilir</a:t>
          </a:r>
          <a:r>
            <a:rPr lang="tr-TR" sz="1200" b="0" baseline="0">
              <a:solidFill>
                <a:schemeClr val="tx1"/>
              </a:solidFill>
            </a:rPr>
            <a:t>.</a:t>
          </a:r>
          <a:endParaRPr lang="tr-TR" sz="1200" b="0">
            <a:solidFill>
              <a:schemeClr val="tx1"/>
            </a:solidFill>
          </a:endParaRPr>
        </a:p>
      </xdr:txBody>
    </xdr:sp>
    <xdr:clientData/>
  </xdr:twoCellAnchor>
  <xdr:twoCellAnchor>
    <xdr:from>
      <xdr:col>16</xdr:col>
      <xdr:colOff>577851</xdr:colOff>
      <xdr:row>21</xdr:row>
      <xdr:rowOff>3176</xdr:rowOff>
    </xdr:from>
    <xdr:to>
      <xdr:col>26</xdr:col>
      <xdr:colOff>547688</xdr:colOff>
      <xdr:row>27</xdr:row>
      <xdr:rowOff>57151</xdr:rowOff>
    </xdr:to>
    <xdr:sp macro="" textlink="">
      <xdr:nvSpPr>
        <xdr:cNvPr id="10" name="Yuvarlatılmış Dikdörtgen 9"/>
        <xdr:cNvSpPr/>
      </xdr:nvSpPr>
      <xdr:spPr>
        <a:xfrm>
          <a:off x="12045951" y="5518151"/>
          <a:ext cx="6313487" cy="1244600"/>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indent="0" algn="l"/>
          <a:r>
            <a:rPr lang="tr-TR" sz="1200" b="0">
              <a:solidFill>
                <a:schemeClr val="tx1"/>
              </a:solidFill>
              <a:latin typeface="Times New Roman" panose="02020603050405020304" pitchFamily="18" charset="0"/>
              <a:ea typeface="+mn-ea"/>
              <a:cs typeface="Times New Roman" panose="02020603050405020304" pitchFamily="18" charset="0"/>
            </a:rPr>
            <a:t>1)Aylığını tam olarak alıp ay başından sonra görevinden ayrılanlar için peşin ödenmiş aylığın çalışılmayan süreye ait kısmı geri alınır.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2) Mevzuatı gereğince kıst hesaplanmayan aylık unsurları ile çalışıldıktan sonra ödenen aylık unsurlar borçlandırmaya dahil edilmez..</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3) Diğer aylık unsurlarında ise çalışılmayan günler borçlandırmaya dahil edilir.</a:t>
          </a:r>
        </a:p>
      </xdr:txBody>
    </xdr:sp>
    <xdr:clientData/>
  </xdr:twoCellAnchor>
  <xdr:twoCellAnchor>
    <xdr:from>
      <xdr:col>17</xdr:col>
      <xdr:colOff>844551</xdr:colOff>
      <xdr:row>65</xdr:row>
      <xdr:rowOff>195262</xdr:rowOff>
    </xdr:from>
    <xdr:to>
      <xdr:col>27</xdr:col>
      <xdr:colOff>571501</xdr:colOff>
      <xdr:row>66</xdr:row>
      <xdr:rowOff>180975</xdr:rowOff>
    </xdr:to>
    <xdr:sp macro="" textlink="">
      <xdr:nvSpPr>
        <xdr:cNvPr id="13" name="Yuvarlatılmış Dikdörtgen 12"/>
        <xdr:cNvSpPr/>
      </xdr:nvSpPr>
      <xdr:spPr>
        <a:xfrm>
          <a:off x="12922251" y="16321087"/>
          <a:ext cx="6070600" cy="461963"/>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Damga vergisinin tamamının “kesilmesi gereken vergi tutarı” olarak dikkate alınması gerekir.</a:t>
          </a:r>
        </a:p>
        <a:p>
          <a:endParaRPr lang="tr-TR" sz="1200" b="0" baseline="0">
            <a:solidFill>
              <a:schemeClr val="tx1"/>
            </a:solidFill>
            <a:latin typeface="+mn-lt"/>
            <a:ea typeface="+mn-ea"/>
            <a:cs typeface="+mn-cs"/>
          </a:endParaRPr>
        </a:p>
      </xdr:txBody>
    </xdr:sp>
    <xdr:clientData/>
  </xdr:twoCellAnchor>
  <xdr:twoCellAnchor>
    <xdr:from>
      <xdr:col>16</xdr:col>
      <xdr:colOff>590549</xdr:colOff>
      <xdr:row>42</xdr:row>
      <xdr:rowOff>123823</xdr:rowOff>
    </xdr:from>
    <xdr:to>
      <xdr:col>31</xdr:col>
      <xdr:colOff>28574</xdr:colOff>
      <xdr:row>65</xdr:row>
      <xdr:rowOff>114300</xdr:rowOff>
    </xdr:to>
    <xdr:sp macro="" textlink="">
      <xdr:nvSpPr>
        <xdr:cNvPr id="12" name="Yuvarlatılmış Dikdörtgen 11"/>
        <xdr:cNvSpPr/>
      </xdr:nvSpPr>
      <xdr:spPr>
        <a:xfrm>
          <a:off x="12058649" y="10420348"/>
          <a:ext cx="8829675" cy="5819777"/>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indent="0" algn="l"/>
          <a:r>
            <a:rPr lang="tr-TR" sz="1200" b="0">
              <a:solidFill>
                <a:schemeClr val="tx1"/>
              </a:solidFill>
              <a:latin typeface="Times New Roman" panose="02020603050405020304" pitchFamily="18" charset="0"/>
              <a:ea typeface="+mn-ea"/>
              <a:cs typeface="Times New Roman" panose="02020603050405020304" pitchFamily="18" charset="0"/>
            </a:rPr>
            <a:t>	Kamu Görevlisinin; </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	-5510 saylı Kanuna tabi olması</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	-SGK kişi payı dışında Gelir Gergisi Kanununa göre gelir vergisi matrahından  indirilmesi gereken başka bir unsurun bulunmaması</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	-Çalışılan ayın gün sayısının 30 olması</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	-Görevden ayrılma biçiminin memuriyetin sona ermesi ya da aylıksız izne ayrılma durumu olması </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	Yukarıdaki 4 durumun aynı anda var olması durumunda, yersiz kesilen vergi tutarını bulmak için 3 yöntem kullanılabilir.</a:t>
          </a:r>
        </a:p>
        <a:p>
          <a:pPr algn="l"/>
          <a:r>
            <a:rPr lang="tr-TR" sz="1200" b="1" u="sng" baseline="0">
              <a:solidFill>
                <a:schemeClr val="tx1"/>
              </a:solidFill>
              <a:latin typeface="Times New Roman" panose="02020603050405020304" pitchFamily="18" charset="0"/>
              <a:ea typeface="+mn-ea"/>
              <a:cs typeface="Times New Roman" panose="02020603050405020304" pitchFamily="18" charset="0"/>
            </a:rPr>
            <a:t>1)Vergiye Dahil Aylık Unsurları Dikkate Alınarak Hesaplama :</a:t>
          </a:r>
        </a:p>
        <a:p>
          <a:pPr algn="l"/>
          <a:r>
            <a:rPr lang="tr-TR" sz="1200" b="0">
              <a:solidFill>
                <a:schemeClr val="tx1"/>
              </a:solidFill>
              <a:latin typeface="Times New Roman" panose="02020603050405020304" pitchFamily="18" charset="0"/>
              <a:ea typeface="+mn-ea"/>
              <a:cs typeface="Times New Roman" panose="02020603050405020304" pitchFamily="18" charset="0"/>
            </a:rPr>
            <a:t> 	Yersiz kesilen vergi tutarını hesaplamak</a:t>
          </a:r>
          <a:r>
            <a:rPr lang="tr-TR" sz="1200" b="0" baseline="0">
              <a:solidFill>
                <a:schemeClr val="tx1"/>
              </a:solidFill>
              <a:latin typeface="Times New Roman" panose="02020603050405020304" pitchFamily="18" charset="0"/>
              <a:ea typeface="+mn-ea"/>
              <a:cs typeface="Times New Roman" panose="02020603050405020304" pitchFamily="18" charset="0"/>
            </a:rPr>
            <a:t> için aşağıdaki süreç kullanılır..</a:t>
          </a:r>
          <a:endParaRPr lang="tr-TR" sz="1200" b="0">
            <a:solidFill>
              <a:schemeClr val="tx1"/>
            </a:solidFill>
            <a:latin typeface="Times New Roman" panose="02020603050405020304" pitchFamily="18" charset="0"/>
            <a:ea typeface="+mn-ea"/>
            <a:cs typeface="Times New Roman" panose="02020603050405020304" pitchFamily="18" charset="0"/>
          </a:endParaRPr>
        </a:p>
        <a:p>
          <a:pPr algn="l"/>
          <a:r>
            <a:rPr lang="tr-TR" sz="1200" b="0">
              <a:solidFill>
                <a:schemeClr val="tx1"/>
              </a:solidFill>
              <a:latin typeface="Times New Roman" panose="02020603050405020304" pitchFamily="18" charset="0"/>
              <a:ea typeface="+mn-ea"/>
              <a:cs typeface="Times New Roman" panose="02020603050405020304" pitchFamily="18" charset="0"/>
            </a:rPr>
            <a:t>	 I.Vergiye dahil olan aylık unsurları, çalışılan güne göre hesaplanarak toplanmalıdır. </a:t>
          </a:r>
        </a:p>
        <a:p>
          <a:pPr algn="l"/>
          <a:r>
            <a:rPr lang="tr-TR" sz="1200" b="0">
              <a:solidFill>
                <a:schemeClr val="tx1"/>
              </a:solidFill>
              <a:latin typeface="Times New Roman" panose="02020603050405020304" pitchFamily="18" charset="0"/>
              <a:ea typeface="+mn-ea"/>
              <a:cs typeface="Times New Roman" panose="02020603050405020304" pitchFamily="18" charset="0"/>
            </a:rPr>
            <a:t>	II. Bulunan bu tutardan, ; SGK kişi payları, (5434 sayılı Kanuna tabi olan personelde tamamı, 5510 sayılı Kanuna tabi olan personelde çalışılan güne göre bulunun tutar) Gelir Gergisi Kanununa göre gelir vergisi matrahından  indirilmesi gereken diğer unsurlar   çıkarılarak çalışılan güne göre vergi matrahı bulunmalıdır.</a:t>
          </a:r>
        </a:p>
        <a:p>
          <a:pPr algn="l"/>
          <a:r>
            <a:rPr lang="tr-TR" sz="1200" b="0">
              <a:solidFill>
                <a:schemeClr val="tx1"/>
              </a:solidFill>
              <a:latin typeface="Times New Roman" panose="02020603050405020304" pitchFamily="18" charset="0"/>
              <a:ea typeface="+mn-ea"/>
              <a:cs typeface="Times New Roman" panose="02020603050405020304" pitchFamily="18" charset="0"/>
            </a:rPr>
            <a:t>	III. Bu tutara kamu görevlisinin kümülatif vergi matrahı göz önünde bulundurularak vergi oranı uygulanmalıdır. </a:t>
          </a:r>
        </a:p>
        <a:p>
          <a:pPr algn="l"/>
          <a:r>
            <a:rPr lang="tr-TR" sz="1200" b="0">
              <a:solidFill>
                <a:schemeClr val="tx1"/>
              </a:solidFill>
              <a:latin typeface="Times New Roman" panose="02020603050405020304" pitchFamily="18" charset="0"/>
              <a:ea typeface="+mn-ea"/>
              <a:cs typeface="Times New Roman" panose="02020603050405020304" pitchFamily="18" charset="0"/>
            </a:rPr>
            <a:t>	IV. Bu tutardan da vergi istisnası çıkarıldığında, çalışılan güne göre kesilmesi gereken vergi tutarı bulunmalıdır.</a:t>
          </a:r>
        </a:p>
        <a:p>
          <a:pPr algn="l"/>
          <a:r>
            <a:rPr lang="tr-TR" sz="1200" b="0">
              <a:solidFill>
                <a:schemeClr val="tx1"/>
              </a:solidFill>
              <a:latin typeface="Times New Roman" panose="02020603050405020304" pitchFamily="18" charset="0"/>
              <a:ea typeface="+mn-ea"/>
              <a:cs typeface="Times New Roman" panose="02020603050405020304" pitchFamily="18" charset="0"/>
            </a:rPr>
            <a:t>	V. Daha sonra yersiz kesilen vergi tutarı bulunmalıdır.</a:t>
          </a:r>
        </a:p>
        <a:p>
          <a:pPr algn="l"/>
          <a:r>
            <a:rPr lang="tr-TR" sz="1200" b="1" u="sng">
              <a:solidFill>
                <a:schemeClr val="tx1"/>
              </a:solidFill>
              <a:latin typeface="Times New Roman" panose="02020603050405020304" pitchFamily="18" charset="0"/>
              <a:ea typeface="+mn-ea"/>
              <a:cs typeface="Times New Roman" panose="02020603050405020304" pitchFamily="18" charset="0"/>
            </a:rPr>
            <a:t>2) Aylık Vergi Matrahı Dikkate Alınarak Hesaplama</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u="none">
              <a:solidFill>
                <a:schemeClr val="tx1"/>
              </a:solidFill>
              <a:latin typeface="Times New Roman" panose="02020603050405020304" pitchFamily="18" charset="0"/>
              <a:ea typeface="+mn-ea"/>
              <a:cs typeface="Times New Roman" panose="02020603050405020304" pitchFamily="18" charset="0"/>
            </a:rPr>
            <a:t>	</a:t>
          </a:r>
          <a:r>
            <a:rPr lang="tr-TR" sz="1200" b="0">
              <a:solidFill>
                <a:schemeClr val="tx1"/>
              </a:solidFill>
              <a:latin typeface="Times New Roman" panose="02020603050405020304" pitchFamily="18" charset="0"/>
              <a:ea typeface="+mn-ea"/>
              <a:cs typeface="Times New Roman" panose="02020603050405020304" pitchFamily="18" charset="0"/>
            </a:rPr>
            <a:t>Yersiz kesilen vergi tutarını hesaplamak için aşağıdaki süreç kullanılır.</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 	I. Aylık vergi Matrahı tutarından, çalışılan gün sayısı dikkate alınarak  çalışılan güne göre vergi matrahı bulunmalıdır.</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	II. Bu tutara kamu görevlisinin kümülatif vergi matrahı göz önünde bulundurularak vergi oranı uygulanmalıdır. </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	III. Bu tutardan da vergi istisnası çıkarıldığında, çalışılan güne göre kesilmesi gereken vergi tutarı bulunmalıdır.</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	V. Daha sonra yersiz kesilen vergi tutarı bulunmalıdır.</a:t>
          </a:r>
        </a:p>
        <a:p>
          <a:pPr marL="0" indent="0" algn="l"/>
          <a:r>
            <a:rPr lang="tr-TR" sz="1200" b="1" u="sng">
              <a:solidFill>
                <a:schemeClr val="tx1"/>
              </a:solidFill>
              <a:latin typeface="Times New Roman" panose="02020603050405020304" pitchFamily="18" charset="0"/>
              <a:ea typeface="+mn-ea"/>
              <a:cs typeface="Times New Roman" panose="02020603050405020304" pitchFamily="18" charset="0"/>
            </a:rPr>
            <a:t>3) Aylıklardan Geri Alınacak Tutarı Hesaplama Tablosunda Yer Alan Formülün Uygulanması</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	I.((Hesaplanan gelir vergisi/aydaki gün sayısı*çalışılan gün sayısı)-(Gelir vergisi istisna tutarı)) formülü uygulanarak kesilmesi gereken vergi tutarı bulunmalıdır.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	II.Daha sonra yersiz kesilen vergi tutarı bulunmalıdır.</a:t>
          </a:r>
        </a:p>
        <a:p>
          <a:pPr marL="0" marR="0" lvl="0" indent="0" algn="l" defTabSz="914400" eaLnBrk="1" fontAlgn="auto" latinLnBrk="0" hangingPunct="1">
            <a:lnSpc>
              <a:spcPct val="100000"/>
            </a:lnSpc>
            <a:spcBef>
              <a:spcPts val="0"/>
            </a:spcBef>
            <a:spcAft>
              <a:spcPts val="0"/>
            </a:spcAft>
            <a:buClrTx/>
            <a:buSzTx/>
            <a:buFontTx/>
            <a:buNone/>
            <a:tabLst/>
            <a:defRPr/>
          </a:pPr>
          <a:endParaRPr lang="tr-TR" sz="1200">
            <a:solidFill>
              <a:schemeClr val="tx1"/>
            </a:solidFill>
            <a:effectLst/>
          </a:endParaRPr>
        </a:p>
        <a:p>
          <a:pPr algn="l"/>
          <a:endParaRPr lang="tr-TR" sz="1200" b="0" baseline="0">
            <a:solidFill>
              <a:schemeClr val="tx1"/>
            </a:solidFill>
            <a:latin typeface="+mn-lt"/>
            <a:ea typeface="+mn-ea"/>
            <a:cs typeface="+mn-cs"/>
          </a:endParaRPr>
        </a:p>
      </xdr:txBody>
    </xdr:sp>
    <xdr:clientData/>
  </xdr:twoCellAnchor>
  <xdr:twoCellAnchor>
    <xdr:from>
      <xdr:col>17</xdr:col>
      <xdr:colOff>9525</xdr:colOff>
      <xdr:row>4</xdr:row>
      <xdr:rowOff>28575</xdr:rowOff>
    </xdr:from>
    <xdr:to>
      <xdr:col>26</xdr:col>
      <xdr:colOff>600075</xdr:colOff>
      <xdr:row>7</xdr:row>
      <xdr:rowOff>171450</xdr:rowOff>
    </xdr:to>
    <xdr:sp macro="" textlink="">
      <xdr:nvSpPr>
        <xdr:cNvPr id="11" name="Yuvarlatılmış Dikdörtgen 10"/>
        <xdr:cNvSpPr/>
      </xdr:nvSpPr>
      <xdr:spPr>
        <a:xfrm>
          <a:off x="12087225" y="1876425"/>
          <a:ext cx="6324600" cy="762000"/>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200" b="0">
              <a:solidFill>
                <a:schemeClr val="tx1"/>
              </a:solidFill>
              <a:effectLst/>
              <a:latin typeface="Times New Roman" panose="02020603050405020304" pitchFamily="18" charset="0"/>
              <a:ea typeface="+mn-ea"/>
              <a:cs typeface="Times New Roman" panose="02020603050405020304" pitchFamily="18" charset="0"/>
            </a:rPr>
            <a:t>Yapılan hesaplama memuriyeti 5434 sayılı Kanunun 40 ıncı maddesinde belirtilen yaş hadleri ile sıhhi izin sürelerinin doldurulması hâli hariç diğer hâllerle sona erenlere ilişkindir</a:t>
          </a:r>
        </a:p>
        <a:p>
          <a:pPr algn="l"/>
          <a:endParaRPr lang="tr-TR" sz="1400" b="0">
            <a:solidFill>
              <a:sysClr val="windowText" lastClr="000000"/>
            </a:solidFill>
          </a:endParaRPr>
        </a:p>
      </xdr:txBody>
    </xdr:sp>
    <xdr:clientData/>
  </xdr:twoCellAnchor>
  <xdr:twoCellAnchor editAs="oneCell">
    <xdr:from>
      <xdr:col>12</xdr:col>
      <xdr:colOff>0</xdr:colOff>
      <xdr:row>73</xdr:row>
      <xdr:rowOff>0</xdr:rowOff>
    </xdr:from>
    <xdr:to>
      <xdr:col>12</xdr:col>
      <xdr:colOff>304800</xdr:colOff>
      <xdr:row>74</xdr:row>
      <xdr:rowOff>114300</xdr:rowOff>
    </xdr:to>
    <xdr:sp macro="" textlink="">
      <xdr:nvSpPr>
        <xdr:cNvPr id="1025" name="AutoShape 1" descr="❌” anlamı: çarpı işareti Emoji | EmojiAll"/>
        <xdr:cNvSpPr>
          <a:spLocks noChangeAspect="1" noChangeArrowheads="1"/>
        </xdr:cNvSpPr>
      </xdr:nvSpPr>
      <xdr:spPr bwMode="auto">
        <a:xfrm>
          <a:off x="7658100" y="18459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0</xdr:colOff>
      <xdr:row>72</xdr:row>
      <xdr:rowOff>0</xdr:rowOff>
    </xdr:from>
    <xdr:to>
      <xdr:col>14</xdr:col>
      <xdr:colOff>304800</xdr:colOff>
      <xdr:row>73</xdr:row>
      <xdr:rowOff>114300</xdr:rowOff>
    </xdr:to>
    <xdr:sp macro="" textlink="">
      <xdr:nvSpPr>
        <xdr:cNvPr id="1027" name="AutoShape 3" descr="❌” anlamı: çarpı işareti Emoji | EmojiAll"/>
        <xdr:cNvSpPr>
          <a:spLocks noChangeAspect="1" noChangeArrowheads="1"/>
        </xdr:cNvSpPr>
      </xdr:nvSpPr>
      <xdr:spPr bwMode="auto">
        <a:xfrm>
          <a:off x="8658225" y="18268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19</xdr:col>
      <xdr:colOff>233589</xdr:colOff>
      <xdr:row>2</xdr:row>
      <xdr:rowOff>217714</xdr:rowOff>
    </xdr:from>
    <xdr:to>
      <xdr:col>30</xdr:col>
      <xdr:colOff>571500</xdr:colOff>
      <xdr:row>12</xdr:row>
      <xdr:rowOff>41729</xdr:rowOff>
    </xdr:to>
    <xdr:sp macro="" textlink="">
      <xdr:nvSpPr>
        <xdr:cNvPr id="10" name="Yuvarlatılmış Dikdörtgen 9"/>
        <xdr:cNvSpPr/>
      </xdr:nvSpPr>
      <xdr:spPr>
        <a:xfrm>
          <a:off x="15215053" y="1143000"/>
          <a:ext cx="6461126" cy="2069193"/>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400" b="0">
              <a:solidFill>
                <a:srgbClr val="0070C0"/>
              </a:solidFill>
            </a:rPr>
            <a:t>!!!!!! 5510 SAYILI  KANUNA TABİ VE BAKMAKLA YÜKÜMLÜ OLDUĞU KİMSENİN BULUNDUĞU</a:t>
          </a:r>
          <a:r>
            <a:rPr lang="tr-TR" sz="1400" b="0" baseline="0">
              <a:solidFill>
                <a:srgbClr val="0070C0"/>
              </a:solidFill>
            </a:rPr>
            <a:t> KAMU GÖREVLİSİNİN  ASKERE GİTMESİ DURUMUNDA HAZIRLANACAK AYLIKLARDAN GERİ ALINACAK TUTARI HESAPLAMA TABLOSU, 5510 SAYILI KANUNA TABİ OLAN KAMU GÖREVLİSİNİN AYLIKSIZ İZNE AYRILMASI DURUMUNDA HAZIRLANACAK AYLIKLARDAN GERİ ALINACAK TUTARI HESAPLAMA TABLOSU İLE AYNIDIR.!!!!!</a:t>
          </a:r>
          <a:endParaRPr lang="tr-TR" sz="1400" b="0">
            <a:solidFill>
              <a:srgbClr val="0070C0"/>
            </a:solidFill>
          </a:endParaRPr>
        </a:p>
      </xdr:txBody>
    </xdr:sp>
    <xdr:clientData/>
  </xdr:twoCellAnchor>
  <xdr:twoCellAnchor>
    <xdr:from>
      <xdr:col>20</xdr:col>
      <xdr:colOff>0</xdr:colOff>
      <xdr:row>14</xdr:row>
      <xdr:rowOff>0</xdr:rowOff>
    </xdr:from>
    <xdr:to>
      <xdr:col>30</xdr:col>
      <xdr:colOff>587827</xdr:colOff>
      <xdr:row>17</xdr:row>
      <xdr:rowOff>1361</xdr:rowOff>
    </xdr:to>
    <xdr:sp macro="" textlink="">
      <xdr:nvSpPr>
        <xdr:cNvPr id="9" name="Yuvarlatılmış Dikdörtgen 8"/>
        <xdr:cNvSpPr/>
      </xdr:nvSpPr>
      <xdr:spPr>
        <a:xfrm>
          <a:off x="15376071" y="3551464"/>
          <a:ext cx="6316435" cy="749754"/>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200" b="0">
              <a:solidFill>
                <a:schemeClr val="tx1"/>
              </a:solidFill>
              <a:effectLst/>
              <a:latin typeface="Times New Roman" panose="02020603050405020304" pitchFamily="18" charset="0"/>
              <a:ea typeface="+mn-ea"/>
              <a:cs typeface="Times New Roman" panose="02020603050405020304" pitchFamily="18" charset="0"/>
            </a:rPr>
            <a:t>Yapılan hesaplama memuriyeti 5434 sayılı Kanunun 40 ıncı maddesinde belirtilen yaş hadleri ile sıhhi izin sürelerinin doldurulması hâli hariç diğer hâllerle sona erenlere ilişkindir</a:t>
          </a:r>
        </a:p>
        <a:p>
          <a:pPr algn="l"/>
          <a:endParaRPr lang="tr-TR" sz="1400" b="0">
            <a:solidFill>
              <a:sysClr val="windowText" lastClr="000000"/>
            </a:solidFill>
          </a:endParaRPr>
        </a:p>
      </xdr:txBody>
    </xdr:sp>
    <xdr:clientData/>
  </xdr:twoCellAnchor>
  <xdr:twoCellAnchor>
    <xdr:from>
      <xdr:col>20</xdr:col>
      <xdr:colOff>0</xdr:colOff>
      <xdr:row>18</xdr:row>
      <xdr:rowOff>0</xdr:rowOff>
    </xdr:from>
    <xdr:to>
      <xdr:col>30</xdr:col>
      <xdr:colOff>600074</xdr:colOff>
      <xdr:row>21</xdr:row>
      <xdr:rowOff>97368</xdr:rowOff>
    </xdr:to>
    <xdr:sp macro="" textlink="">
      <xdr:nvSpPr>
        <xdr:cNvPr id="11" name="Yuvarlatılmış Dikdörtgen 10"/>
        <xdr:cNvSpPr/>
      </xdr:nvSpPr>
      <xdr:spPr>
        <a:xfrm>
          <a:off x="15344775" y="4657725"/>
          <a:ext cx="6324599" cy="678393"/>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200" b="0">
              <a:solidFill>
                <a:schemeClr val="tx1"/>
              </a:solidFill>
              <a:latin typeface="Times New Roman" panose="02020603050405020304" pitchFamily="18" charset="0"/>
              <a:cs typeface="Times New Roman" panose="02020603050405020304" pitchFamily="18" charset="0"/>
            </a:rPr>
            <a:t>1) Ayın gün</a:t>
          </a:r>
          <a:r>
            <a:rPr lang="tr-TR" sz="1200" b="0" baseline="0">
              <a:solidFill>
                <a:schemeClr val="tx1"/>
              </a:solidFill>
              <a:latin typeface="Times New Roman" panose="02020603050405020304" pitchFamily="18" charset="0"/>
              <a:cs typeface="Times New Roman" panose="02020603050405020304" pitchFamily="18" charset="0"/>
            </a:rPr>
            <a:t> sayısı,  Prim hesaplamaları için her zaman 30 gün,</a:t>
          </a:r>
        </a:p>
        <a:p>
          <a:pPr algn="l"/>
          <a:r>
            <a:rPr lang="tr-TR" sz="1200" b="0" baseline="0">
              <a:solidFill>
                <a:schemeClr val="tx1"/>
              </a:solidFill>
              <a:latin typeface="Times New Roman" panose="02020603050405020304" pitchFamily="18" charset="0"/>
              <a:cs typeface="Times New Roman" panose="02020603050405020304" pitchFamily="18" charset="0"/>
            </a:rPr>
            <a:t>2) </a:t>
          </a:r>
          <a:r>
            <a:rPr lang="tr-TR" sz="1200" b="0">
              <a:solidFill>
                <a:schemeClr val="tx1"/>
              </a:solidFill>
              <a:effectLst/>
              <a:latin typeface="Times New Roman" panose="02020603050405020304" pitchFamily="18" charset="0"/>
              <a:ea typeface="+mn-ea"/>
              <a:cs typeface="Times New Roman" panose="02020603050405020304" pitchFamily="18" charset="0"/>
            </a:rPr>
            <a:t>Ayın gün</a:t>
          </a:r>
          <a:r>
            <a:rPr lang="tr-TR" sz="1200" b="0" baseline="0">
              <a:solidFill>
                <a:schemeClr val="tx1"/>
              </a:solidFill>
              <a:effectLst/>
              <a:latin typeface="Times New Roman" panose="02020603050405020304" pitchFamily="18" charset="0"/>
              <a:ea typeface="+mn-ea"/>
              <a:cs typeface="Times New Roman" panose="02020603050405020304" pitchFamily="18" charset="0"/>
            </a:rPr>
            <a:t> sayısı,  </a:t>
          </a:r>
          <a:r>
            <a:rPr lang="tr-TR" sz="1200" b="0" baseline="0">
              <a:solidFill>
                <a:schemeClr val="tx1"/>
              </a:solidFill>
              <a:latin typeface="Times New Roman" panose="02020603050405020304" pitchFamily="18" charset="0"/>
              <a:cs typeface="Times New Roman" panose="02020603050405020304" pitchFamily="18" charset="0"/>
            </a:rPr>
            <a:t>Aylık ve Vergi hesaplamaları için aydaki gün sayısı olarak dikkate alınacaktır</a:t>
          </a:r>
          <a:endParaRPr lang="tr-TR" sz="1200" b="0">
            <a:solidFill>
              <a:schemeClr val="tx1"/>
            </a:solidFill>
            <a:latin typeface="Times New Roman" panose="02020603050405020304" pitchFamily="18" charset="0"/>
            <a:cs typeface="Times New Roman" panose="02020603050405020304" pitchFamily="18" charset="0"/>
          </a:endParaRPr>
        </a:p>
      </xdr:txBody>
    </xdr:sp>
    <xdr:clientData/>
  </xdr:twoCellAnchor>
  <xdr:twoCellAnchor>
    <xdr:from>
      <xdr:col>20</xdr:col>
      <xdr:colOff>0</xdr:colOff>
      <xdr:row>23</xdr:row>
      <xdr:rowOff>0</xdr:rowOff>
    </xdr:from>
    <xdr:to>
      <xdr:col>30</xdr:col>
      <xdr:colOff>588962</xdr:colOff>
      <xdr:row>29</xdr:row>
      <xdr:rowOff>44450</xdr:rowOff>
    </xdr:to>
    <xdr:sp macro="" textlink="">
      <xdr:nvSpPr>
        <xdr:cNvPr id="12" name="Yuvarlatılmış Dikdörtgen 11"/>
        <xdr:cNvSpPr/>
      </xdr:nvSpPr>
      <xdr:spPr>
        <a:xfrm>
          <a:off x="15344775" y="5810250"/>
          <a:ext cx="6313487" cy="1244600"/>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indent="0" algn="l"/>
          <a:r>
            <a:rPr lang="tr-TR" sz="1200" b="0">
              <a:solidFill>
                <a:schemeClr val="tx1"/>
              </a:solidFill>
              <a:latin typeface="Times New Roman" panose="02020603050405020304" pitchFamily="18" charset="0"/>
              <a:ea typeface="+mn-ea"/>
              <a:cs typeface="Times New Roman" panose="02020603050405020304" pitchFamily="18" charset="0"/>
            </a:rPr>
            <a:t>1)Aylığını tam olarak alıp ay başından sonra görevinden ayrılanlar için peşin ödenmiş aylığın çalışılmayan süreye ait kısmı geri alınır.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2) Mevzuatı gereğince kıst hesaplanmayan aylık unsurları ile çalışıldıktan sonra ödenen aylık unsurlar borçlandırmaya dahil edilmez..</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3) Diğer aylık unsurlarında ise çalışılmayan günler borçlandırmaya dahil edilir.</a:t>
          </a:r>
        </a:p>
      </xdr:txBody>
    </xdr:sp>
    <xdr:clientData/>
  </xdr:twoCellAnchor>
  <xdr:twoCellAnchor>
    <xdr:from>
      <xdr:col>20</xdr:col>
      <xdr:colOff>0</xdr:colOff>
      <xdr:row>41</xdr:row>
      <xdr:rowOff>0</xdr:rowOff>
    </xdr:from>
    <xdr:to>
      <xdr:col>30</xdr:col>
      <xdr:colOff>554567</xdr:colOff>
      <xdr:row>46</xdr:row>
      <xdr:rowOff>26460</xdr:rowOff>
    </xdr:to>
    <xdr:sp macro="" textlink="">
      <xdr:nvSpPr>
        <xdr:cNvPr id="13" name="Yuvarlatılmış Dikdörtgen 12"/>
        <xdr:cNvSpPr/>
      </xdr:nvSpPr>
      <xdr:spPr>
        <a:xfrm>
          <a:off x="15344775" y="9448800"/>
          <a:ext cx="6279092" cy="1683810"/>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indent="0" algn="l"/>
          <a:r>
            <a:rPr lang="tr-TR" sz="1200" b="0">
              <a:solidFill>
                <a:schemeClr val="tx1"/>
              </a:solidFill>
              <a:latin typeface="Times New Roman" panose="02020603050405020304" pitchFamily="18" charset="0"/>
              <a:ea typeface="+mn-ea"/>
              <a:cs typeface="Times New Roman" panose="02020603050405020304" pitchFamily="18" charset="0"/>
            </a:rPr>
            <a:t>1) Ödenmesi gereken prim tutarları çalışılan gün sayısı dikkate alınarak hesaplanır.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2)Aylık prim ve hizmet belgesi SGK’ye gönderildiği için çalışılmayan günler için ödenen prim tutarları SGK’den talep edilir ve kamu görevlisinin  borcuna dahil edilmez.</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3)Çalışılmayan süreye ait GSS primi %12 oranında İşveren tarafından karşılanır.</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4) SGK iadesi,  çalışılmayan süreye ait ödenmesi gereken GSS priminin, iadesi gereken işveren payından mahsup edilerek gerçekleşrtirilir.</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5) SGK iadesi gerçekleştiğinde işveren payı gelir kaydedilir kişi payı kamu görevlisine iade edilir</a:t>
          </a:r>
        </a:p>
      </xdr:txBody>
    </xdr:sp>
    <xdr:clientData/>
  </xdr:twoCellAnchor>
  <xdr:twoCellAnchor>
    <xdr:from>
      <xdr:col>20</xdr:col>
      <xdr:colOff>676275</xdr:colOff>
      <xdr:row>67</xdr:row>
      <xdr:rowOff>47625</xdr:rowOff>
    </xdr:from>
    <xdr:to>
      <xdr:col>31</xdr:col>
      <xdr:colOff>412750</xdr:colOff>
      <xdr:row>69</xdr:row>
      <xdr:rowOff>128588</xdr:rowOff>
    </xdr:to>
    <xdr:sp macro="" textlink="">
      <xdr:nvSpPr>
        <xdr:cNvPr id="15" name="Yuvarlatılmış Dikdörtgen 14"/>
        <xdr:cNvSpPr/>
      </xdr:nvSpPr>
      <xdr:spPr>
        <a:xfrm>
          <a:off x="16021050" y="16668750"/>
          <a:ext cx="6070600" cy="461963"/>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Damga vergisinin tamamının “kesilmesi gereken vergi tutarı” olarak dikkate alınması gerekir.</a:t>
          </a:r>
        </a:p>
        <a:p>
          <a:endParaRPr lang="tr-TR" sz="1200" b="0" baseline="0">
            <a:solidFill>
              <a:schemeClr val="tx1"/>
            </a:solidFill>
            <a:latin typeface="+mn-lt"/>
            <a:ea typeface="+mn-ea"/>
            <a:cs typeface="+mn-cs"/>
          </a:endParaRPr>
        </a:p>
      </xdr:txBody>
    </xdr:sp>
    <xdr:clientData/>
  </xdr:twoCellAnchor>
  <xdr:twoCellAnchor>
    <xdr:from>
      <xdr:col>19</xdr:col>
      <xdr:colOff>333375</xdr:colOff>
      <xdr:row>46</xdr:row>
      <xdr:rowOff>133350</xdr:rowOff>
    </xdr:from>
    <xdr:to>
      <xdr:col>34</xdr:col>
      <xdr:colOff>600075</xdr:colOff>
      <xdr:row>65</xdr:row>
      <xdr:rowOff>89958</xdr:rowOff>
    </xdr:to>
    <xdr:sp macro="" textlink="">
      <xdr:nvSpPr>
        <xdr:cNvPr id="16" name="Yuvarlatılmış Dikdörtgen 15"/>
        <xdr:cNvSpPr/>
      </xdr:nvSpPr>
      <xdr:spPr>
        <a:xfrm>
          <a:off x="15278100" y="11239500"/>
          <a:ext cx="8829675" cy="5090583"/>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200" b="0" baseline="0">
              <a:solidFill>
                <a:schemeClr val="tx1"/>
              </a:solidFill>
              <a:latin typeface="+mn-lt"/>
              <a:ea typeface="+mn-ea"/>
              <a:cs typeface="+mn-cs"/>
            </a:rPr>
            <a:t>	</a:t>
          </a:r>
          <a:r>
            <a:rPr lang="tr-TR" sz="1200" b="0">
              <a:solidFill>
                <a:schemeClr val="tx1"/>
              </a:solidFill>
              <a:latin typeface="Times New Roman" panose="02020603050405020304" pitchFamily="18" charset="0"/>
              <a:ea typeface="+mn-ea"/>
              <a:cs typeface="Times New Roman" panose="02020603050405020304" pitchFamily="18" charset="0"/>
            </a:rPr>
            <a:t>Kamu Görevlisinin; </a:t>
          </a:r>
        </a:p>
        <a:p>
          <a:pPr algn="l"/>
          <a:r>
            <a:rPr lang="tr-TR" sz="1200" b="0">
              <a:solidFill>
                <a:schemeClr val="tx1"/>
              </a:solidFill>
              <a:latin typeface="Times New Roman" panose="02020603050405020304" pitchFamily="18" charset="0"/>
              <a:ea typeface="+mn-ea"/>
              <a:cs typeface="Times New Roman" panose="02020603050405020304" pitchFamily="18" charset="0"/>
            </a:rPr>
            <a:t>	-5510 saylı Kanuna tabi olması</a:t>
          </a:r>
        </a:p>
        <a:p>
          <a:pPr algn="l"/>
          <a:r>
            <a:rPr lang="tr-TR" sz="1200" b="0">
              <a:solidFill>
                <a:schemeClr val="tx1"/>
              </a:solidFill>
              <a:latin typeface="Times New Roman" panose="02020603050405020304" pitchFamily="18" charset="0"/>
              <a:ea typeface="+mn-ea"/>
              <a:cs typeface="Times New Roman" panose="02020603050405020304" pitchFamily="18" charset="0"/>
            </a:rPr>
            <a:t>	-Çalışılan ayın gün sayısının 30 olması</a:t>
          </a:r>
        </a:p>
        <a:p>
          <a:pPr algn="l"/>
          <a:r>
            <a:rPr lang="tr-TR" sz="1200" b="0">
              <a:solidFill>
                <a:schemeClr val="tx1"/>
              </a:solidFill>
              <a:latin typeface="Times New Roman" panose="02020603050405020304" pitchFamily="18" charset="0"/>
              <a:ea typeface="+mn-ea"/>
              <a:cs typeface="Times New Roman" panose="02020603050405020304" pitchFamily="18" charset="0"/>
            </a:rPr>
            <a:t>	-Görevden ayrılma biçiminin memuriyetin sona ermesi ya da aylıksız izne ayrılma durumu olması </a:t>
          </a:r>
        </a:p>
        <a:p>
          <a:pPr algn="l"/>
          <a:r>
            <a:rPr lang="tr-TR" sz="1200" b="0">
              <a:solidFill>
                <a:schemeClr val="tx1"/>
              </a:solidFill>
              <a:latin typeface="Times New Roman" panose="02020603050405020304" pitchFamily="18" charset="0"/>
              <a:ea typeface="+mn-ea"/>
              <a:cs typeface="Times New Roman" panose="02020603050405020304" pitchFamily="18" charset="0"/>
            </a:rPr>
            <a:t>	Yukarıdaki 3 durumun aynı anda var olması durumunda, yersiz</a:t>
          </a:r>
          <a:r>
            <a:rPr lang="tr-TR" sz="1200" b="0" baseline="0">
              <a:solidFill>
                <a:schemeClr val="tx1"/>
              </a:solidFill>
              <a:latin typeface="Times New Roman" panose="02020603050405020304" pitchFamily="18" charset="0"/>
              <a:ea typeface="+mn-ea"/>
              <a:cs typeface="Times New Roman" panose="02020603050405020304" pitchFamily="18" charset="0"/>
            </a:rPr>
            <a:t> kesilen vergi tutarını bulmak için 3 yöntem kullanılabilir.</a:t>
          </a:r>
        </a:p>
        <a:p>
          <a:pPr algn="l"/>
          <a:r>
            <a:rPr lang="tr-TR" sz="1200" b="1" u="sng" baseline="0">
              <a:solidFill>
                <a:schemeClr val="tx1"/>
              </a:solidFill>
              <a:latin typeface="Times New Roman" panose="02020603050405020304" pitchFamily="18" charset="0"/>
              <a:ea typeface="+mn-ea"/>
              <a:cs typeface="Times New Roman" panose="02020603050405020304" pitchFamily="18" charset="0"/>
            </a:rPr>
            <a:t>1)Vergiye Dahil Aylık Unsurları Dikkate Alınarak Hesaplama :</a:t>
          </a:r>
        </a:p>
        <a:p>
          <a:pPr algn="l"/>
          <a:r>
            <a:rPr lang="tr-TR" sz="1200" b="0">
              <a:solidFill>
                <a:schemeClr val="tx1"/>
              </a:solidFill>
              <a:latin typeface="Times New Roman" panose="02020603050405020304" pitchFamily="18" charset="0"/>
              <a:ea typeface="+mn-ea"/>
              <a:cs typeface="Times New Roman" panose="02020603050405020304" pitchFamily="18" charset="0"/>
            </a:rPr>
            <a:t> 	Yersiz kesilen vergi tutarını hesaplamak</a:t>
          </a:r>
          <a:r>
            <a:rPr lang="tr-TR" sz="1200" b="0" baseline="0">
              <a:solidFill>
                <a:schemeClr val="tx1"/>
              </a:solidFill>
              <a:latin typeface="Times New Roman" panose="02020603050405020304" pitchFamily="18" charset="0"/>
              <a:ea typeface="+mn-ea"/>
              <a:cs typeface="Times New Roman" panose="02020603050405020304" pitchFamily="18" charset="0"/>
            </a:rPr>
            <a:t> için aşağıdaki süreç kullanılır..</a:t>
          </a:r>
          <a:endParaRPr lang="tr-TR" sz="1200" b="0">
            <a:solidFill>
              <a:schemeClr val="tx1"/>
            </a:solidFill>
            <a:latin typeface="Times New Roman" panose="02020603050405020304" pitchFamily="18" charset="0"/>
            <a:ea typeface="+mn-ea"/>
            <a:cs typeface="Times New Roman" panose="02020603050405020304" pitchFamily="18" charset="0"/>
          </a:endParaRPr>
        </a:p>
        <a:p>
          <a:pPr algn="l"/>
          <a:r>
            <a:rPr lang="tr-TR" sz="1200" b="0">
              <a:solidFill>
                <a:schemeClr val="tx1"/>
              </a:solidFill>
              <a:latin typeface="Times New Roman" panose="02020603050405020304" pitchFamily="18" charset="0"/>
              <a:ea typeface="+mn-ea"/>
              <a:cs typeface="Times New Roman" panose="02020603050405020304" pitchFamily="18" charset="0"/>
            </a:rPr>
            <a:t>	 I.Vergiye dahil olan aylık unsurları, çalışılan güne göre hesaplanarak toplanmalıdır. </a:t>
          </a:r>
        </a:p>
        <a:p>
          <a:pPr algn="l"/>
          <a:r>
            <a:rPr lang="tr-TR" sz="1200" b="0">
              <a:solidFill>
                <a:schemeClr val="tx1"/>
              </a:solidFill>
              <a:latin typeface="Times New Roman" panose="02020603050405020304" pitchFamily="18" charset="0"/>
              <a:ea typeface="+mn-ea"/>
              <a:cs typeface="Times New Roman" panose="02020603050405020304" pitchFamily="18" charset="0"/>
            </a:rPr>
            <a:t>	II. Bulunan bu tutardan, ; SGK kişi payları, (5434 sayılı Kanuna tabi olan personelde tamamı, 5510 sayılı Kanuna tabi olan personelde çalışılan güne göre bulunun tutar) Gelir Gergisi Kanununa göre gelir vergisi matrahından  indirilmesi gereken diğer unsurlar   çıkarılarak çalışılan güne göre vergi matrahı bulunmalıdır.</a:t>
          </a:r>
        </a:p>
        <a:p>
          <a:pPr algn="l"/>
          <a:r>
            <a:rPr lang="tr-TR" sz="1200" b="0">
              <a:solidFill>
                <a:schemeClr val="tx1"/>
              </a:solidFill>
              <a:latin typeface="Times New Roman" panose="02020603050405020304" pitchFamily="18" charset="0"/>
              <a:ea typeface="+mn-ea"/>
              <a:cs typeface="Times New Roman" panose="02020603050405020304" pitchFamily="18" charset="0"/>
            </a:rPr>
            <a:t>	III. Bu tutara kamu görevlisinin kümülatif vergi matrahı göz önünde bulundurularak vergi oranı uygulanmalıdır. </a:t>
          </a:r>
        </a:p>
        <a:p>
          <a:pPr algn="l"/>
          <a:r>
            <a:rPr lang="tr-TR" sz="1200" b="0">
              <a:solidFill>
                <a:schemeClr val="tx1"/>
              </a:solidFill>
              <a:latin typeface="Times New Roman" panose="02020603050405020304" pitchFamily="18" charset="0"/>
              <a:ea typeface="+mn-ea"/>
              <a:cs typeface="Times New Roman" panose="02020603050405020304" pitchFamily="18" charset="0"/>
            </a:rPr>
            <a:t>	IV. Bu tutardan da vergi istisnası çıkarıldığında, çalışılan güne göre kesilmesi gereken vergi tutarı bulunmalıdır.</a:t>
          </a:r>
        </a:p>
        <a:p>
          <a:pPr algn="l"/>
          <a:r>
            <a:rPr lang="tr-TR" sz="1200" b="0">
              <a:solidFill>
                <a:schemeClr val="tx1"/>
              </a:solidFill>
              <a:latin typeface="Times New Roman" panose="02020603050405020304" pitchFamily="18" charset="0"/>
              <a:ea typeface="+mn-ea"/>
              <a:cs typeface="Times New Roman" panose="02020603050405020304" pitchFamily="18" charset="0"/>
            </a:rPr>
            <a:t>	V. Daha sonra yersiz kesilen vergi tutarı bulunmalıdır.</a:t>
          </a:r>
        </a:p>
        <a:p>
          <a:pPr algn="l"/>
          <a:r>
            <a:rPr lang="tr-TR" sz="1200" b="1" u="sng">
              <a:solidFill>
                <a:schemeClr val="tx1"/>
              </a:solidFill>
              <a:latin typeface="Times New Roman" panose="02020603050405020304" pitchFamily="18" charset="0"/>
              <a:ea typeface="+mn-ea"/>
              <a:cs typeface="Times New Roman" panose="02020603050405020304" pitchFamily="18" charset="0"/>
            </a:rPr>
            <a:t>2) Aylık Vergi Matrahı Dikkate Alınarak Hesaplama</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u="none">
              <a:solidFill>
                <a:schemeClr val="tx1"/>
              </a:solidFill>
              <a:latin typeface="Times New Roman" panose="02020603050405020304" pitchFamily="18" charset="0"/>
              <a:ea typeface="+mn-ea"/>
              <a:cs typeface="Times New Roman" panose="02020603050405020304" pitchFamily="18" charset="0"/>
            </a:rPr>
            <a:t>	</a:t>
          </a:r>
          <a:r>
            <a:rPr lang="tr-TR" sz="1200" b="0">
              <a:solidFill>
                <a:schemeClr val="tx1"/>
              </a:solidFill>
              <a:latin typeface="Times New Roman" panose="02020603050405020304" pitchFamily="18" charset="0"/>
              <a:ea typeface="+mn-ea"/>
              <a:cs typeface="Times New Roman" panose="02020603050405020304" pitchFamily="18" charset="0"/>
            </a:rPr>
            <a:t>Yersiz kesilen vergi tutarını hesaplamak için aşağıdaki süreç kullanılır.</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 	I. Aylık vergi Matrahı tutarından, çalışılan gün sayısı dikkate alınarak  çalışılan güne göre vergi matrahı bulunmalıdır.</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	II. Bu tutara kamu görevlisinin kümülatif vergi matrahı göz önünde bulundurularak vergi oranı uygulanmalıdır. </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	III. Bu tutardan da vergi istisnası çıkarıldığında, çalışılan güne göre kesilmesi gereken vergi tutarı bulunmalıdır.</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	V. Daha sonra yersiz kesilen vergi tutarı bulunmalıdır.</a:t>
          </a:r>
        </a:p>
        <a:p>
          <a:pPr marL="0" indent="0" algn="l"/>
          <a:r>
            <a:rPr lang="tr-TR" sz="1200" b="1" u="sng">
              <a:solidFill>
                <a:schemeClr val="tx1"/>
              </a:solidFill>
              <a:latin typeface="Times New Roman" panose="02020603050405020304" pitchFamily="18" charset="0"/>
              <a:ea typeface="+mn-ea"/>
              <a:cs typeface="Times New Roman" panose="02020603050405020304" pitchFamily="18" charset="0"/>
            </a:rPr>
            <a:t>3) Aylıklardan Geri Alınacak Tutarı Hesaplama Tablosunda Yer Alan Formülün Uygulanması</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	I.((Hesaplanan gelir vergisi/aydaki gün sayısı*çalışılan gün sayısı)-(Gelir vergisi istisna tutarı)) formülü uygulanarak kesilmesi gereken vergi tutarı bulunmalıdır.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	II.Daha sonra yersiz kesilen vergi tutarı bulunmalıdır.</a:t>
          </a:r>
        </a:p>
        <a:p>
          <a:pPr marL="0" marR="0" lvl="0" indent="0" algn="l" defTabSz="914400" eaLnBrk="1" fontAlgn="auto" latinLnBrk="0" hangingPunct="1">
            <a:lnSpc>
              <a:spcPct val="100000"/>
            </a:lnSpc>
            <a:spcBef>
              <a:spcPts val="0"/>
            </a:spcBef>
            <a:spcAft>
              <a:spcPts val="0"/>
            </a:spcAft>
            <a:buClrTx/>
            <a:buSzTx/>
            <a:buFontTx/>
            <a:buNone/>
            <a:tabLst/>
            <a:defRPr/>
          </a:pPr>
          <a:endParaRPr lang="tr-TR" sz="1200">
            <a:solidFill>
              <a:schemeClr val="tx1"/>
            </a:solidFill>
            <a:effectLst/>
          </a:endParaRPr>
        </a:p>
        <a:p>
          <a:pPr algn="l"/>
          <a:endParaRPr lang="tr-TR" sz="1200" b="0" baseline="0">
            <a:solidFill>
              <a:schemeClr val="tx1"/>
            </a:solidFill>
            <a:latin typeface="+mn-lt"/>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20</xdr:col>
      <xdr:colOff>0</xdr:colOff>
      <xdr:row>3</xdr:row>
      <xdr:rowOff>0</xdr:rowOff>
    </xdr:from>
    <xdr:to>
      <xdr:col>31</xdr:col>
      <xdr:colOff>4685</xdr:colOff>
      <xdr:row>5</xdr:row>
      <xdr:rowOff>150586</xdr:rowOff>
    </xdr:to>
    <xdr:sp macro="" textlink="">
      <xdr:nvSpPr>
        <xdr:cNvPr id="9" name="Yuvarlatılmış Dikdörtgen 8"/>
        <xdr:cNvSpPr/>
      </xdr:nvSpPr>
      <xdr:spPr>
        <a:xfrm>
          <a:off x="15144750" y="973667"/>
          <a:ext cx="6312352" cy="753836"/>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200" b="0">
              <a:solidFill>
                <a:schemeClr val="tx1"/>
              </a:solidFill>
              <a:effectLst/>
              <a:latin typeface="Times New Roman" panose="02020603050405020304" pitchFamily="18" charset="0"/>
              <a:ea typeface="+mn-ea"/>
              <a:cs typeface="Times New Roman" panose="02020603050405020304" pitchFamily="18" charset="0"/>
            </a:rPr>
            <a:t>Yapılan hesaplama memuriyeti 5434 sayılı Kanunun 40 ıncı maddesinde belirtilen yaş hadleri ile sıhhi izin sürelerinin doldurulması hâli hariç diğer hâllerle sona erenlere ilişkindir</a:t>
          </a:r>
        </a:p>
        <a:p>
          <a:pPr algn="l"/>
          <a:endParaRPr lang="tr-TR" sz="1400" b="0">
            <a:solidFill>
              <a:sysClr val="windowText" lastClr="000000"/>
            </a:solidFill>
          </a:endParaRPr>
        </a:p>
      </xdr:txBody>
    </xdr:sp>
    <xdr:clientData/>
  </xdr:twoCellAnchor>
  <xdr:twoCellAnchor>
    <xdr:from>
      <xdr:col>20</xdr:col>
      <xdr:colOff>0</xdr:colOff>
      <xdr:row>7</xdr:row>
      <xdr:rowOff>0</xdr:rowOff>
    </xdr:from>
    <xdr:to>
      <xdr:col>31</xdr:col>
      <xdr:colOff>16932</xdr:colOff>
      <xdr:row>10</xdr:row>
      <xdr:rowOff>106893</xdr:rowOff>
    </xdr:to>
    <xdr:sp macro="" textlink="">
      <xdr:nvSpPr>
        <xdr:cNvPr id="10" name="Yuvarlatılmış Dikdörtgen 9"/>
        <xdr:cNvSpPr/>
      </xdr:nvSpPr>
      <xdr:spPr>
        <a:xfrm>
          <a:off x="15144750" y="1957917"/>
          <a:ext cx="6324599" cy="678393"/>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200" b="0">
              <a:solidFill>
                <a:schemeClr val="tx1"/>
              </a:solidFill>
              <a:latin typeface="Times New Roman" panose="02020603050405020304" pitchFamily="18" charset="0"/>
              <a:cs typeface="Times New Roman" panose="02020603050405020304" pitchFamily="18" charset="0"/>
            </a:rPr>
            <a:t>1) Ayın gün</a:t>
          </a:r>
          <a:r>
            <a:rPr lang="tr-TR" sz="1200" b="0" baseline="0">
              <a:solidFill>
                <a:schemeClr val="tx1"/>
              </a:solidFill>
              <a:latin typeface="Times New Roman" panose="02020603050405020304" pitchFamily="18" charset="0"/>
              <a:cs typeface="Times New Roman" panose="02020603050405020304" pitchFamily="18" charset="0"/>
            </a:rPr>
            <a:t> sayısı,  Prim hesaplamaları için her zaman 30 gün,</a:t>
          </a:r>
        </a:p>
        <a:p>
          <a:pPr algn="l"/>
          <a:r>
            <a:rPr lang="tr-TR" sz="1200" b="0" baseline="0">
              <a:solidFill>
                <a:schemeClr val="tx1"/>
              </a:solidFill>
              <a:latin typeface="Times New Roman" panose="02020603050405020304" pitchFamily="18" charset="0"/>
              <a:cs typeface="Times New Roman" panose="02020603050405020304" pitchFamily="18" charset="0"/>
            </a:rPr>
            <a:t>2) </a:t>
          </a:r>
          <a:r>
            <a:rPr lang="tr-TR" sz="1200" b="0">
              <a:solidFill>
                <a:schemeClr val="tx1"/>
              </a:solidFill>
              <a:effectLst/>
              <a:latin typeface="Times New Roman" panose="02020603050405020304" pitchFamily="18" charset="0"/>
              <a:ea typeface="+mn-ea"/>
              <a:cs typeface="Times New Roman" panose="02020603050405020304" pitchFamily="18" charset="0"/>
            </a:rPr>
            <a:t>Ayın gün</a:t>
          </a:r>
          <a:r>
            <a:rPr lang="tr-TR" sz="1200" b="0" baseline="0">
              <a:solidFill>
                <a:schemeClr val="tx1"/>
              </a:solidFill>
              <a:effectLst/>
              <a:latin typeface="Times New Roman" panose="02020603050405020304" pitchFamily="18" charset="0"/>
              <a:ea typeface="+mn-ea"/>
              <a:cs typeface="Times New Roman" panose="02020603050405020304" pitchFamily="18" charset="0"/>
            </a:rPr>
            <a:t> sayısı,  </a:t>
          </a:r>
          <a:r>
            <a:rPr lang="tr-TR" sz="1200" b="0" baseline="0">
              <a:solidFill>
                <a:schemeClr val="tx1"/>
              </a:solidFill>
              <a:latin typeface="Times New Roman" panose="02020603050405020304" pitchFamily="18" charset="0"/>
              <a:cs typeface="Times New Roman" panose="02020603050405020304" pitchFamily="18" charset="0"/>
            </a:rPr>
            <a:t>Aylık ve Vergi hesaplamaları için aydaki gün sayısı olarak dikkate alınacaktır</a:t>
          </a:r>
          <a:endParaRPr lang="tr-TR" sz="1200" b="0">
            <a:solidFill>
              <a:schemeClr val="tx1"/>
            </a:solidFill>
            <a:latin typeface="Times New Roman" panose="02020603050405020304" pitchFamily="18" charset="0"/>
            <a:cs typeface="Times New Roman" panose="02020603050405020304" pitchFamily="18" charset="0"/>
          </a:endParaRPr>
        </a:p>
      </xdr:txBody>
    </xdr:sp>
    <xdr:clientData/>
  </xdr:twoCellAnchor>
  <xdr:twoCellAnchor>
    <xdr:from>
      <xdr:col>20</xdr:col>
      <xdr:colOff>0</xdr:colOff>
      <xdr:row>22</xdr:row>
      <xdr:rowOff>0</xdr:rowOff>
    </xdr:from>
    <xdr:to>
      <xdr:col>31</xdr:col>
      <xdr:colOff>5820</xdr:colOff>
      <xdr:row>28</xdr:row>
      <xdr:rowOff>48683</xdr:rowOff>
    </xdr:to>
    <xdr:sp macro="" textlink="">
      <xdr:nvSpPr>
        <xdr:cNvPr id="12" name="Yuvarlatılmış Dikdörtgen 11"/>
        <xdr:cNvSpPr/>
      </xdr:nvSpPr>
      <xdr:spPr>
        <a:xfrm>
          <a:off x="15144750" y="5376333"/>
          <a:ext cx="6313487" cy="1244600"/>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indent="0" algn="l"/>
          <a:r>
            <a:rPr lang="tr-TR" sz="1200" b="0">
              <a:solidFill>
                <a:schemeClr val="tx1"/>
              </a:solidFill>
              <a:latin typeface="Times New Roman" panose="02020603050405020304" pitchFamily="18" charset="0"/>
              <a:ea typeface="+mn-ea"/>
              <a:cs typeface="Times New Roman" panose="02020603050405020304" pitchFamily="18" charset="0"/>
            </a:rPr>
            <a:t>1)Aylığını tam olarak alıp ay başından sonra görevinden ayrılanlar için peşin ödenmiş aylığın çalışılmayan süreye ait kısmı geri alınır.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2) Mevzuatı gereğince kıst hesaplanmayan aylık unsurları ile çalışıldıktan sonra ödenen aylık unsurlar borçlandırmaya dahil edilmez..</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3) Diğer aylık unsurlarında ise çalışılmayan günler borçlandırmaya dahil edilir.</a:t>
          </a:r>
        </a:p>
      </xdr:txBody>
    </xdr:sp>
    <xdr:clientData/>
  </xdr:twoCellAnchor>
  <xdr:twoCellAnchor>
    <xdr:from>
      <xdr:col>20</xdr:col>
      <xdr:colOff>0</xdr:colOff>
      <xdr:row>41</xdr:row>
      <xdr:rowOff>0</xdr:rowOff>
    </xdr:from>
    <xdr:to>
      <xdr:col>30</xdr:col>
      <xdr:colOff>585259</xdr:colOff>
      <xdr:row>45</xdr:row>
      <xdr:rowOff>32810</xdr:rowOff>
    </xdr:to>
    <xdr:sp macro="" textlink="">
      <xdr:nvSpPr>
        <xdr:cNvPr id="13" name="Yuvarlatılmış Dikdörtgen 12"/>
        <xdr:cNvSpPr/>
      </xdr:nvSpPr>
      <xdr:spPr>
        <a:xfrm>
          <a:off x="15144750" y="9228667"/>
          <a:ext cx="6279092" cy="1683810"/>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indent="0" algn="l"/>
          <a:r>
            <a:rPr lang="tr-TR" sz="1200" b="0">
              <a:solidFill>
                <a:schemeClr val="tx1"/>
              </a:solidFill>
              <a:latin typeface="Times New Roman" panose="02020603050405020304" pitchFamily="18" charset="0"/>
              <a:ea typeface="+mn-ea"/>
              <a:cs typeface="Times New Roman" panose="02020603050405020304" pitchFamily="18" charset="0"/>
            </a:rPr>
            <a:t>1) Ödenmesi gereken prim tutarları çalışılan gün sayısı dikkate alınarak hesaplanır.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2)Aylık prim ve hizmet belgesi SGK’ye gönderildiği için çalışılmayan günler için ödenen prim tutarları SGK’den talep edilir ve kamu görevlisinin  borcuna dahil edilmez.</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3)Çalışılmayan süreye ait GSS primi %12 oranında İşveren tarafından karşılanır.</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4) SGK iadesi,  çalışılmayan süreye ait ödenmesi gereken GSS priminin, iadesi gereken işveren payından mahsup edilerek gerçekleşrtirilir.</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5) SGK iadesi gerçekleştiğinde işveren payı gelir kaydedilir kişi payı kamu görevlisine iade edilir</a:t>
          </a:r>
        </a:p>
      </xdr:txBody>
    </xdr:sp>
    <xdr:clientData/>
  </xdr:twoCellAnchor>
  <xdr:twoCellAnchor>
    <xdr:from>
      <xdr:col>10</xdr:col>
      <xdr:colOff>84667</xdr:colOff>
      <xdr:row>58</xdr:row>
      <xdr:rowOff>211666</xdr:rowOff>
    </xdr:from>
    <xdr:to>
      <xdr:col>11</xdr:col>
      <xdr:colOff>31750</xdr:colOff>
      <xdr:row>58</xdr:row>
      <xdr:rowOff>242453</xdr:rowOff>
    </xdr:to>
    <xdr:cxnSp macro="">
      <xdr:nvCxnSpPr>
        <xdr:cNvPr id="15" name="Düz Ok Bağlayıcısı 14"/>
        <xdr:cNvCxnSpPr/>
      </xdr:nvCxnSpPr>
      <xdr:spPr>
        <a:xfrm>
          <a:off x="6889750" y="14287499"/>
          <a:ext cx="560917" cy="3078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529166</xdr:colOff>
      <xdr:row>64</xdr:row>
      <xdr:rowOff>349250</xdr:rowOff>
    </xdr:from>
    <xdr:to>
      <xdr:col>31</xdr:col>
      <xdr:colOff>292099</xdr:colOff>
      <xdr:row>67</xdr:row>
      <xdr:rowOff>49213</xdr:rowOff>
    </xdr:to>
    <xdr:sp macro="" textlink="">
      <xdr:nvSpPr>
        <xdr:cNvPr id="8" name="Yuvarlatılmış Dikdörtgen 7"/>
        <xdr:cNvSpPr/>
      </xdr:nvSpPr>
      <xdr:spPr>
        <a:xfrm>
          <a:off x="15673916" y="16181917"/>
          <a:ext cx="6070600" cy="461963"/>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Damga vergisinin tamamının “kesilmesi gereken vergi tutarı” olarak dikkate alınması gerekir.</a:t>
          </a:r>
        </a:p>
        <a:p>
          <a:endParaRPr lang="tr-TR" sz="1200" b="0" baseline="0">
            <a:solidFill>
              <a:schemeClr val="tx1"/>
            </a:solidFill>
            <a:latin typeface="+mn-lt"/>
            <a:ea typeface="+mn-ea"/>
            <a:cs typeface="+mn-cs"/>
          </a:endParaRPr>
        </a:p>
      </xdr:txBody>
    </xdr:sp>
    <xdr:clientData/>
  </xdr:twoCellAnchor>
  <xdr:twoCellAnchor>
    <xdr:from>
      <xdr:col>21</xdr:col>
      <xdr:colOff>0</xdr:colOff>
      <xdr:row>46</xdr:row>
      <xdr:rowOff>0</xdr:rowOff>
    </xdr:from>
    <xdr:to>
      <xdr:col>31</xdr:col>
      <xdr:colOff>579966</xdr:colOff>
      <xdr:row>63</xdr:row>
      <xdr:rowOff>85725</xdr:rowOff>
    </xdr:to>
    <xdr:sp macro="" textlink="">
      <xdr:nvSpPr>
        <xdr:cNvPr id="11" name="Yuvarlatılmış Dikdörtgen 10"/>
        <xdr:cNvSpPr/>
      </xdr:nvSpPr>
      <xdr:spPr>
        <a:xfrm>
          <a:off x="15695083" y="11070167"/>
          <a:ext cx="6337300" cy="4657725"/>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200" b="0" baseline="0">
              <a:solidFill>
                <a:schemeClr val="tx1"/>
              </a:solidFill>
              <a:latin typeface="+mn-lt"/>
              <a:ea typeface="+mn-ea"/>
              <a:cs typeface="+mn-cs"/>
            </a:rPr>
            <a:t>	</a:t>
          </a:r>
          <a:r>
            <a:rPr lang="tr-TR" sz="1200" b="0">
              <a:solidFill>
                <a:schemeClr val="tx1"/>
              </a:solidFill>
              <a:latin typeface="Times New Roman" panose="02020603050405020304" pitchFamily="18" charset="0"/>
              <a:ea typeface="+mn-ea"/>
              <a:cs typeface="Times New Roman" panose="02020603050405020304" pitchFamily="18" charset="0"/>
            </a:rPr>
            <a:t>Kamu Görevlisinin; </a:t>
          </a:r>
        </a:p>
        <a:p>
          <a:pPr algn="l"/>
          <a:r>
            <a:rPr lang="tr-TR" sz="1200" b="0">
              <a:solidFill>
                <a:schemeClr val="tx1"/>
              </a:solidFill>
              <a:latin typeface="Times New Roman" panose="02020603050405020304" pitchFamily="18" charset="0"/>
              <a:ea typeface="+mn-ea"/>
              <a:cs typeface="Times New Roman" panose="02020603050405020304" pitchFamily="18" charset="0"/>
            </a:rPr>
            <a:t>	-5510 saylı Kanuna tabi olması</a:t>
          </a:r>
        </a:p>
        <a:p>
          <a:pPr algn="l"/>
          <a:r>
            <a:rPr lang="tr-TR" sz="1200" b="0">
              <a:solidFill>
                <a:schemeClr val="tx1"/>
              </a:solidFill>
              <a:latin typeface="Times New Roman" panose="02020603050405020304" pitchFamily="18" charset="0"/>
              <a:ea typeface="+mn-ea"/>
              <a:cs typeface="Times New Roman" panose="02020603050405020304" pitchFamily="18" charset="0"/>
            </a:rPr>
            <a:t>	-SGK kişi payı dışında Gelir Gergisi Kanununa göre gelir vergisi matrahından  indirilmesi gereken başka bir unsurun bulunmaması</a:t>
          </a:r>
        </a:p>
        <a:p>
          <a:pPr algn="l"/>
          <a:r>
            <a:rPr lang="tr-TR" sz="1200" b="0">
              <a:solidFill>
                <a:schemeClr val="tx1"/>
              </a:solidFill>
              <a:latin typeface="Times New Roman" panose="02020603050405020304" pitchFamily="18" charset="0"/>
              <a:ea typeface="+mn-ea"/>
              <a:cs typeface="Times New Roman" panose="02020603050405020304" pitchFamily="18" charset="0"/>
            </a:rPr>
            <a:t>	-Çalışılan ayın gün sayısının 30 olması</a:t>
          </a:r>
        </a:p>
        <a:p>
          <a:pPr algn="l"/>
          <a:r>
            <a:rPr lang="tr-TR" sz="1200" b="0">
              <a:solidFill>
                <a:schemeClr val="tx1"/>
              </a:solidFill>
              <a:latin typeface="Times New Roman" panose="02020603050405020304" pitchFamily="18" charset="0"/>
              <a:ea typeface="+mn-ea"/>
              <a:cs typeface="Times New Roman" panose="02020603050405020304" pitchFamily="18" charset="0"/>
            </a:rPr>
            <a:t>	-Görevden ayrılma biçiminin memuriyetin sona ermesi ya da aylıksız izne ayrılma durumu olması </a:t>
          </a:r>
        </a:p>
        <a:p>
          <a:pPr algn="l"/>
          <a:r>
            <a:rPr lang="tr-TR" sz="1200" b="0">
              <a:solidFill>
                <a:schemeClr val="tx1"/>
              </a:solidFill>
              <a:latin typeface="Times New Roman" panose="02020603050405020304" pitchFamily="18" charset="0"/>
              <a:ea typeface="+mn-ea"/>
              <a:cs typeface="Times New Roman" panose="02020603050405020304" pitchFamily="18" charset="0"/>
            </a:rPr>
            <a:t>	Yukarıdaki 4 durumun aynı anda var </a:t>
          </a:r>
          <a:r>
            <a:rPr lang="tr-TR" sz="1200" b="1" u="sng">
              <a:solidFill>
                <a:schemeClr val="tx1"/>
              </a:solidFill>
              <a:latin typeface="Times New Roman" panose="02020603050405020304" pitchFamily="18" charset="0"/>
              <a:ea typeface="+mn-ea"/>
              <a:cs typeface="Times New Roman" panose="02020603050405020304" pitchFamily="18" charset="0"/>
            </a:rPr>
            <a:t>olmaması </a:t>
          </a:r>
          <a:r>
            <a:rPr lang="tr-TR" sz="1200" b="0">
              <a:solidFill>
                <a:schemeClr val="tx1"/>
              </a:solidFill>
              <a:latin typeface="Times New Roman" panose="02020603050405020304" pitchFamily="18" charset="0"/>
              <a:ea typeface="+mn-ea"/>
              <a:cs typeface="Times New Roman" panose="02020603050405020304" pitchFamily="18" charset="0"/>
            </a:rPr>
            <a:t> durumunda  yersiz kesilen vergi tutarını bulmak için sadece aşağıdaki yöntem kullanılabilir.  </a:t>
          </a:r>
        </a:p>
        <a:p>
          <a:pPr algn="l"/>
          <a:r>
            <a:rPr lang="tr-TR" sz="1200" b="1" u="sng">
              <a:solidFill>
                <a:schemeClr val="tx1"/>
              </a:solidFill>
              <a:latin typeface="Times New Roman" panose="02020603050405020304" pitchFamily="18" charset="0"/>
              <a:ea typeface="+mn-ea"/>
              <a:cs typeface="Times New Roman" panose="02020603050405020304" pitchFamily="18" charset="0"/>
            </a:rPr>
            <a:t>Vergiye Dahil Aylık Unsurları Dikkate Alınarak Hesaplama </a:t>
          </a:r>
          <a:r>
            <a:rPr lang="tr-TR" sz="1200" b="0">
              <a:solidFill>
                <a:schemeClr val="tx1"/>
              </a:solidFill>
              <a:latin typeface="Times New Roman" panose="02020603050405020304" pitchFamily="18" charset="0"/>
              <a:ea typeface="+mn-ea"/>
              <a:cs typeface="Times New Roman" panose="02020603050405020304" pitchFamily="18" charset="0"/>
            </a:rPr>
            <a:t>:</a:t>
          </a:r>
        </a:p>
        <a:p>
          <a:pPr algn="l"/>
          <a:r>
            <a:rPr lang="tr-TR" sz="1200" b="0">
              <a:solidFill>
                <a:schemeClr val="tx1"/>
              </a:solidFill>
              <a:latin typeface="Times New Roman" panose="02020603050405020304" pitchFamily="18" charset="0"/>
              <a:ea typeface="+mn-ea"/>
              <a:cs typeface="Times New Roman" panose="02020603050405020304" pitchFamily="18" charset="0"/>
            </a:rPr>
            <a:t> 	Yersiz kesilen vergi tutarını hesaplamak için aşağıdaki süreç kullanılır..</a:t>
          </a:r>
        </a:p>
        <a:p>
          <a:pPr algn="l"/>
          <a:r>
            <a:rPr lang="tr-TR" sz="1200" b="0">
              <a:solidFill>
                <a:schemeClr val="tx1"/>
              </a:solidFill>
              <a:latin typeface="Times New Roman" panose="02020603050405020304" pitchFamily="18" charset="0"/>
              <a:ea typeface="+mn-ea"/>
              <a:cs typeface="Times New Roman" panose="02020603050405020304" pitchFamily="18" charset="0"/>
            </a:rPr>
            <a:t>	 I.Vergiye dahil olan aylık unsurları, çalışılan güne göre hesaplanarak toplanmalıdır. </a:t>
          </a:r>
        </a:p>
        <a:p>
          <a:pPr algn="l"/>
          <a:r>
            <a:rPr lang="tr-TR" sz="1200" b="0">
              <a:solidFill>
                <a:schemeClr val="tx1"/>
              </a:solidFill>
              <a:latin typeface="Times New Roman" panose="02020603050405020304" pitchFamily="18" charset="0"/>
              <a:ea typeface="+mn-ea"/>
              <a:cs typeface="Times New Roman" panose="02020603050405020304" pitchFamily="18" charset="0"/>
            </a:rPr>
            <a:t>	II. Bulunan bu tutardan, ; SGK kişi payları, (5434 sayılı Kanuna tabi olan personelde tamamı, 5510 sayılı Kanuna tabi olan personelde çalışılan güne göre bulunun tutar) Gelir Gergisi Kanununa göre gelir vergisi matrahından  indirilmesi gereken diğer unsurlar   çıkarılarak çalışılan güne göre vergi matrahı bulunmalıdır.</a:t>
          </a:r>
        </a:p>
        <a:p>
          <a:pPr algn="l"/>
          <a:r>
            <a:rPr lang="tr-TR" sz="1200" b="0">
              <a:solidFill>
                <a:schemeClr val="tx1"/>
              </a:solidFill>
              <a:latin typeface="Times New Roman" panose="02020603050405020304" pitchFamily="18" charset="0"/>
              <a:ea typeface="+mn-ea"/>
              <a:cs typeface="Times New Roman" panose="02020603050405020304" pitchFamily="18" charset="0"/>
            </a:rPr>
            <a:t>	III. Bu tutara kamu görevlisinin kümülatif vergi matrahı göz önünde bulundurularak vergi oranı uygulanmalıdır. </a:t>
          </a:r>
        </a:p>
        <a:p>
          <a:pPr algn="l"/>
          <a:r>
            <a:rPr lang="tr-TR" sz="1200" b="0">
              <a:solidFill>
                <a:schemeClr val="tx1"/>
              </a:solidFill>
              <a:latin typeface="Times New Roman" panose="02020603050405020304" pitchFamily="18" charset="0"/>
              <a:ea typeface="+mn-ea"/>
              <a:cs typeface="Times New Roman" panose="02020603050405020304" pitchFamily="18" charset="0"/>
            </a:rPr>
            <a:t>	IV. Bu tutardan da vergi istisnası çıkarıldığında, çalışılan güne göre kesilmesi gereken vergi tutarı bulunmalıdır.</a:t>
          </a:r>
        </a:p>
        <a:p>
          <a:pPr algn="l"/>
          <a:r>
            <a:rPr lang="tr-TR" sz="1200" b="0">
              <a:solidFill>
                <a:schemeClr val="tx1"/>
              </a:solidFill>
              <a:latin typeface="Times New Roman" panose="02020603050405020304" pitchFamily="18" charset="0"/>
              <a:ea typeface="+mn-ea"/>
              <a:cs typeface="Times New Roman" panose="02020603050405020304" pitchFamily="18" charset="0"/>
            </a:rPr>
            <a:t>	V. Daha sonra yersiz kesilen vergi tutarı bulunmalıdır.</a:t>
          </a:r>
        </a:p>
        <a:p>
          <a:pPr algn="l"/>
          <a:endParaRPr lang="tr-TR" sz="1200" b="0" baseline="0">
            <a:solidFill>
              <a:schemeClr val="tx1"/>
            </a:solidFill>
            <a:latin typeface="+mn-lt"/>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19</xdr:col>
      <xdr:colOff>381000</xdr:colOff>
      <xdr:row>3</xdr:row>
      <xdr:rowOff>328084</xdr:rowOff>
    </xdr:from>
    <xdr:to>
      <xdr:col>30</xdr:col>
      <xdr:colOff>587375</xdr:colOff>
      <xdr:row>14</xdr:row>
      <xdr:rowOff>60326</xdr:rowOff>
    </xdr:to>
    <xdr:sp macro="" textlink="">
      <xdr:nvSpPr>
        <xdr:cNvPr id="9" name="Yuvarlatılmış Dikdörtgen 8"/>
        <xdr:cNvSpPr/>
      </xdr:nvSpPr>
      <xdr:spPr>
        <a:xfrm>
          <a:off x="15017750" y="1645709"/>
          <a:ext cx="6350000" cy="2049992"/>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400" b="0">
              <a:solidFill>
                <a:srgbClr val="0070C0"/>
              </a:solidFill>
            </a:rPr>
            <a:t>!!!!!! 5510 SAYILI  KANUNA TABİ VE BAKMAKLA YÜKÜMLÜ OLDUĞU KİMSENİN BULUNDUĞU</a:t>
          </a:r>
          <a:r>
            <a:rPr lang="tr-TR" sz="1400" b="0" baseline="0">
              <a:solidFill>
                <a:srgbClr val="0070C0"/>
              </a:solidFill>
            </a:rPr>
            <a:t> KAMU GÖREVLİSİNİN  ASKERE GİTMESİ DURUMUNDA HAZIRLANACAK AYLIKLARDAN GERİ ALINACAK TUTARI HESAPLAMA TABLOSU, 5510 SAYILI KANUNA TABİ OLAN KAMU GÖREVLİSİNİN AYLIKSIZ İZNE AYRILMASI DURUMUNDA HAZIRLANACAK AYLIKLARDAN GERİ ALINACAK TUTARI HESAPLAMA TABLOSU İLE AYNIDIR.!!!!!</a:t>
          </a:r>
          <a:endParaRPr lang="tr-TR" sz="1400" b="0">
            <a:solidFill>
              <a:srgbClr val="0070C0"/>
            </a:solidFill>
          </a:endParaRPr>
        </a:p>
      </xdr:txBody>
    </xdr:sp>
    <xdr:clientData/>
  </xdr:twoCellAnchor>
  <xdr:twoCellAnchor>
    <xdr:from>
      <xdr:col>20</xdr:col>
      <xdr:colOff>0</xdr:colOff>
      <xdr:row>16</xdr:row>
      <xdr:rowOff>0</xdr:rowOff>
    </xdr:from>
    <xdr:to>
      <xdr:col>30</xdr:col>
      <xdr:colOff>521152</xdr:colOff>
      <xdr:row>18</xdr:row>
      <xdr:rowOff>10886</xdr:rowOff>
    </xdr:to>
    <xdr:sp macro="" textlink="">
      <xdr:nvSpPr>
        <xdr:cNvPr id="11" name="Yuvarlatılmış Dikdörtgen 10"/>
        <xdr:cNvSpPr/>
      </xdr:nvSpPr>
      <xdr:spPr>
        <a:xfrm>
          <a:off x="15097125" y="4010025"/>
          <a:ext cx="6312352" cy="753836"/>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200" b="0">
              <a:solidFill>
                <a:schemeClr val="tx1"/>
              </a:solidFill>
              <a:effectLst/>
              <a:latin typeface="Times New Roman" panose="02020603050405020304" pitchFamily="18" charset="0"/>
              <a:ea typeface="+mn-ea"/>
              <a:cs typeface="Times New Roman" panose="02020603050405020304" pitchFamily="18" charset="0"/>
            </a:rPr>
            <a:t>Yapılan hesaplama memuriyeti 5434 sayılı Kanunun 40 ıncı maddesinde belirtilen yaş hadleri ile sıhhi izin sürelerinin doldurulması hâli hariç diğer hâllerle sona erenlere ilişkindir</a:t>
          </a:r>
        </a:p>
        <a:p>
          <a:pPr algn="l"/>
          <a:endParaRPr lang="tr-TR" sz="1400" b="0">
            <a:solidFill>
              <a:sysClr val="windowText" lastClr="000000"/>
            </a:solidFill>
          </a:endParaRPr>
        </a:p>
      </xdr:txBody>
    </xdr:sp>
    <xdr:clientData/>
  </xdr:twoCellAnchor>
  <xdr:twoCellAnchor>
    <xdr:from>
      <xdr:col>20</xdr:col>
      <xdr:colOff>0</xdr:colOff>
      <xdr:row>19</xdr:row>
      <xdr:rowOff>0</xdr:rowOff>
    </xdr:from>
    <xdr:to>
      <xdr:col>30</xdr:col>
      <xdr:colOff>533399</xdr:colOff>
      <xdr:row>21</xdr:row>
      <xdr:rowOff>297393</xdr:rowOff>
    </xdr:to>
    <xdr:sp macro="" textlink="">
      <xdr:nvSpPr>
        <xdr:cNvPr id="12" name="Yuvarlatılmış Dikdörtgen 11"/>
        <xdr:cNvSpPr/>
      </xdr:nvSpPr>
      <xdr:spPr>
        <a:xfrm>
          <a:off x="15097125" y="4953000"/>
          <a:ext cx="6324599" cy="678393"/>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200" b="0">
              <a:solidFill>
                <a:schemeClr val="tx1"/>
              </a:solidFill>
              <a:latin typeface="Times New Roman" panose="02020603050405020304" pitchFamily="18" charset="0"/>
              <a:cs typeface="Times New Roman" panose="02020603050405020304" pitchFamily="18" charset="0"/>
            </a:rPr>
            <a:t>1) Ayın gün</a:t>
          </a:r>
          <a:r>
            <a:rPr lang="tr-TR" sz="1200" b="0" baseline="0">
              <a:solidFill>
                <a:schemeClr val="tx1"/>
              </a:solidFill>
              <a:latin typeface="Times New Roman" panose="02020603050405020304" pitchFamily="18" charset="0"/>
              <a:cs typeface="Times New Roman" panose="02020603050405020304" pitchFamily="18" charset="0"/>
            </a:rPr>
            <a:t> sayısı,  Prim hesaplamaları için her zaman 30 gün,</a:t>
          </a:r>
        </a:p>
        <a:p>
          <a:pPr algn="l"/>
          <a:r>
            <a:rPr lang="tr-TR" sz="1200" b="0" baseline="0">
              <a:solidFill>
                <a:schemeClr val="tx1"/>
              </a:solidFill>
              <a:latin typeface="Times New Roman" panose="02020603050405020304" pitchFamily="18" charset="0"/>
              <a:cs typeface="Times New Roman" panose="02020603050405020304" pitchFamily="18" charset="0"/>
            </a:rPr>
            <a:t>2) </a:t>
          </a:r>
          <a:r>
            <a:rPr lang="tr-TR" sz="1200" b="0">
              <a:solidFill>
                <a:schemeClr val="tx1"/>
              </a:solidFill>
              <a:effectLst/>
              <a:latin typeface="Times New Roman" panose="02020603050405020304" pitchFamily="18" charset="0"/>
              <a:ea typeface="+mn-ea"/>
              <a:cs typeface="Times New Roman" panose="02020603050405020304" pitchFamily="18" charset="0"/>
            </a:rPr>
            <a:t>Ayın gün</a:t>
          </a:r>
          <a:r>
            <a:rPr lang="tr-TR" sz="1200" b="0" baseline="0">
              <a:solidFill>
                <a:schemeClr val="tx1"/>
              </a:solidFill>
              <a:effectLst/>
              <a:latin typeface="Times New Roman" panose="02020603050405020304" pitchFamily="18" charset="0"/>
              <a:ea typeface="+mn-ea"/>
              <a:cs typeface="Times New Roman" panose="02020603050405020304" pitchFamily="18" charset="0"/>
            </a:rPr>
            <a:t> sayısı,  </a:t>
          </a:r>
          <a:r>
            <a:rPr lang="tr-TR" sz="1200" b="0" baseline="0">
              <a:solidFill>
                <a:schemeClr val="tx1"/>
              </a:solidFill>
              <a:latin typeface="Times New Roman" panose="02020603050405020304" pitchFamily="18" charset="0"/>
              <a:cs typeface="Times New Roman" panose="02020603050405020304" pitchFamily="18" charset="0"/>
            </a:rPr>
            <a:t>Aylık ve Vergi hesaplamaları için aydaki gün sayısı olarak dikkate alınacaktır</a:t>
          </a:r>
          <a:endParaRPr lang="tr-TR" sz="1200" b="0">
            <a:solidFill>
              <a:schemeClr val="tx1"/>
            </a:solidFill>
            <a:latin typeface="Times New Roman" panose="02020603050405020304" pitchFamily="18" charset="0"/>
            <a:cs typeface="Times New Roman" panose="02020603050405020304" pitchFamily="18" charset="0"/>
          </a:endParaRPr>
        </a:p>
      </xdr:txBody>
    </xdr:sp>
    <xdr:clientData/>
  </xdr:twoCellAnchor>
  <xdr:twoCellAnchor>
    <xdr:from>
      <xdr:col>20</xdr:col>
      <xdr:colOff>0</xdr:colOff>
      <xdr:row>23</xdr:row>
      <xdr:rowOff>0</xdr:rowOff>
    </xdr:from>
    <xdr:to>
      <xdr:col>30</xdr:col>
      <xdr:colOff>522287</xdr:colOff>
      <xdr:row>29</xdr:row>
      <xdr:rowOff>44450</xdr:rowOff>
    </xdr:to>
    <xdr:sp macro="" textlink="">
      <xdr:nvSpPr>
        <xdr:cNvPr id="13" name="Yuvarlatılmış Dikdörtgen 12"/>
        <xdr:cNvSpPr/>
      </xdr:nvSpPr>
      <xdr:spPr>
        <a:xfrm>
          <a:off x="15097125" y="6048375"/>
          <a:ext cx="6313487" cy="1244600"/>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indent="0" algn="l"/>
          <a:r>
            <a:rPr lang="tr-TR" sz="1200" b="0">
              <a:solidFill>
                <a:schemeClr val="tx1"/>
              </a:solidFill>
              <a:latin typeface="Times New Roman" panose="02020603050405020304" pitchFamily="18" charset="0"/>
              <a:ea typeface="+mn-ea"/>
              <a:cs typeface="Times New Roman" panose="02020603050405020304" pitchFamily="18" charset="0"/>
            </a:rPr>
            <a:t>1)Aylığını tam olarak alıp ay başından sonra görevinden ayrılanlar için peşin ödenmiş aylığın çalışılmayan süreye ait kısmı geri alınır.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2) Mevzuatı gereğince kıst hesaplanmayan aylık unsurları ile çalışıldıktan sonra ödenen aylık unsurlar borçlandırmaya dahil edilmez..</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3) Diğer aylık unsurlarında ise çalışılmayan günler borçlandırmaya dahil edilir.</a:t>
          </a:r>
        </a:p>
      </xdr:txBody>
    </xdr:sp>
    <xdr:clientData/>
  </xdr:twoCellAnchor>
  <xdr:twoCellAnchor>
    <xdr:from>
      <xdr:col>20</xdr:col>
      <xdr:colOff>0</xdr:colOff>
      <xdr:row>40</xdr:row>
      <xdr:rowOff>0</xdr:rowOff>
    </xdr:from>
    <xdr:to>
      <xdr:col>30</xdr:col>
      <xdr:colOff>487892</xdr:colOff>
      <xdr:row>44</xdr:row>
      <xdr:rowOff>35985</xdr:rowOff>
    </xdr:to>
    <xdr:sp macro="" textlink="">
      <xdr:nvSpPr>
        <xdr:cNvPr id="14" name="Yuvarlatılmış Dikdörtgen 13"/>
        <xdr:cNvSpPr/>
      </xdr:nvSpPr>
      <xdr:spPr>
        <a:xfrm>
          <a:off x="15097125" y="9486900"/>
          <a:ext cx="6279092" cy="1683810"/>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indent="0" algn="l"/>
          <a:r>
            <a:rPr lang="tr-TR" sz="1200" b="0">
              <a:solidFill>
                <a:schemeClr val="tx1"/>
              </a:solidFill>
              <a:latin typeface="Times New Roman" panose="02020603050405020304" pitchFamily="18" charset="0"/>
              <a:ea typeface="+mn-ea"/>
              <a:cs typeface="Times New Roman" panose="02020603050405020304" pitchFamily="18" charset="0"/>
            </a:rPr>
            <a:t>1) Ödenmesi gereken prim tutarları çalışılan gün sayısı dikkate alınarak hesaplanır.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2)Aylık prim ve hizmet belgesi SGK’ye gönderildiği için çalışılmayan günler için ödenen prim tutarları SGK’den talep edilir ve kamu görevlisinin  borcuna dahil edilmez.</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3)Çalışılmayan süreye ait GSS primi %12 oranında İşveren tarafından karşılanır.</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4) SGK iadesi,  çalışılmayan süreye ait ödenmesi gereken GSS priminin, iadesi gereken işveren payından mahsup edilerek gerçekleşrtirilir.</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5) SGK iadesi gerçekleştiğinde işveren payı gelir kaydedilir kişi payı kamu görevlisine iade edilir</a:t>
          </a:r>
        </a:p>
      </xdr:txBody>
    </xdr:sp>
    <xdr:clientData/>
  </xdr:twoCellAnchor>
  <xdr:twoCellAnchor>
    <xdr:from>
      <xdr:col>10</xdr:col>
      <xdr:colOff>84667</xdr:colOff>
      <xdr:row>58</xdr:row>
      <xdr:rowOff>211666</xdr:rowOff>
    </xdr:from>
    <xdr:to>
      <xdr:col>11</xdr:col>
      <xdr:colOff>31750</xdr:colOff>
      <xdr:row>58</xdr:row>
      <xdr:rowOff>242453</xdr:rowOff>
    </xdr:to>
    <xdr:cxnSp macro="">
      <xdr:nvCxnSpPr>
        <xdr:cNvPr id="17" name="Düz Ok Bağlayıcısı 16"/>
        <xdr:cNvCxnSpPr/>
      </xdr:nvCxnSpPr>
      <xdr:spPr>
        <a:xfrm>
          <a:off x="6856942" y="14241991"/>
          <a:ext cx="556683" cy="3078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47625</xdr:colOff>
      <xdr:row>63</xdr:row>
      <xdr:rowOff>76200</xdr:rowOff>
    </xdr:from>
    <xdr:to>
      <xdr:col>30</xdr:col>
      <xdr:colOff>327025</xdr:colOff>
      <xdr:row>64</xdr:row>
      <xdr:rowOff>347663</xdr:rowOff>
    </xdr:to>
    <xdr:sp macro="" textlink="">
      <xdr:nvSpPr>
        <xdr:cNvPr id="10" name="Yuvarlatılmış Dikdörtgen 9"/>
        <xdr:cNvSpPr/>
      </xdr:nvSpPr>
      <xdr:spPr>
        <a:xfrm>
          <a:off x="15144750" y="16059150"/>
          <a:ext cx="6070600" cy="461963"/>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Damga vergisinin tamamının “kesilmesi gereken vergi tutarı” olarak dikkate alınması gerekir.</a:t>
          </a:r>
        </a:p>
        <a:p>
          <a:endParaRPr lang="tr-TR" sz="1200" b="0" baseline="0">
            <a:solidFill>
              <a:schemeClr val="tx1"/>
            </a:solidFill>
            <a:latin typeface="+mn-lt"/>
            <a:ea typeface="+mn-ea"/>
            <a:cs typeface="+mn-cs"/>
          </a:endParaRPr>
        </a:p>
      </xdr:txBody>
    </xdr:sp>
    <xdr:clientData/>
  </xdr:twoCellAnchor>
  <xdr:twoCellAnchor>
    <xdr:from>
      <xdr:col>19</xdr:col>
      <xdr:colOff>276225</xdr:colOff>
      <xdr:row>44</xdr:row>
      <xdr:rowOff>95250</xdr:rowOff>
    </xdr:from>
    <xdr:to>
      <xdr:col>30</xdr:col>
      <xdr:colOff>422275</xdr:colOff>
      <xdr:row>62</xdr:row>
      <xdr:rowOff>95250</xdr:rowOff>
    </xdr:to>
    <xdr:sp macro="" textlink="">
      <xdr:nvSpPr>
        <xdr:cNvPr id="16" name="Yuvarlatılmış Dikdörtgen 15"/>
        <xdr:cNvSpPr/>
      </xdr:nvSpPr>
      <xdr:spPr>
        <a:xfrm>
          <a:off x="14973300" y="11229975"/>
          <a:ext cx="6337300" cy="4657725"/>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200" b="0" baseline="0">
              <a:solidFill>
                <a:schemeClr val="tx1"/>
              </a:solidFill>
              <a:latin typeface="+mn-lt"/>
              <a:ea typeface="+mn-ea"/>
              <a:cs typeface="+mn-cs"/>
            </a:rPr>
            <a:t>	</a:t>
          </a:r>
          <a:r>
            <a:rPr lang="tr-TR" sz="1200" b="0">
              <a:solidFill>
                <a:schemeClr val="tx1"/>
              </a:solidFill>
              <a:latin typeface="Times New Roman" panose="02020603050405020304" pitchFamily="18" charset="0"/>
              <a:ea typeface="+mn-ea"/>
              <a:cs typeface="Times New Roman" panose="02020603050405020304" pitchFamily="18" charset="0"/>
            </a:rPr>
            <a:t>Kamu Görevlisinin; </a:t>
          </a:r>
        </a:p>
        <a:p>
          <a:pPr algn="l"/>
          <a:r>
            <a:rPr lang="tr-TR" sz="1200" b="0">
              <a:solidFill>
                <a:schemeClr val="tx1"/>
              </a:solidFill>
              <a:latin typeface="Times New Roman" panose="02020603050405020304" pitchFamily="18" charset="0"/>
              <a:ea typeface="+mn-ea"/>
              <a:cs typeface="Times New Roman" panose="02020603050405020304" pitchFamily="18" charset="0"/>
            </a:rPr>
            <a:t>	-5510 saylı Kanuna tabi olması</a:t>
          </a:r>
        </a:p>
        <a:p>
          <a:pPr algn="l"/>
          <a:r>
            <a:rPr lang="tr-TR" sz="1200" b="0">
              <a:solidFill>
                <a:schemeClr val="tx1"/>
              </a:solidFill>
              <a:latin typeface="Times New Roman" panose="02020603050405020304" pitchFamily="18" charset="0"/>
              <a:ea typeface="+mn-ea"/>
              <a:cs typeface="Times New Roman" panose="02020603050405020304" pitchFamily="18" charset="0"/>
            </a:rPr>
            <a:t>	-SGK kişi payı dışında Gelir Gergisi Kanununa göre gelir vergisi matrahından  indirilmesi gereken başka bir unsurun bulunmaması</a:t>
          </a:r>
        </a:p>
        <a:p>
          <a:pPr algn="l"/>
          <a:r>
            <a:rPr lang="tr-TR" sz="1200" b="0">
              <a:solidFill>
                <a:schemeClr val="tx1"/>
              </a:solidFill>
              <a:latin typeface="Times New Roman" panose="02020603050405020304" pitchFamily="18" charset="0"/>
              <a:ea typeface="+mn-ea"/>
              <a:cs typeface="Times New Roman" panose="02020603050405020304" pitchFamily="18" charset="0"/>
            </a:rPr>
            <a:t>	-Çalışılan ayın gün sayısının 30 olması</a:t>
          </a:r>
        </a:p>
        <a:p>
          <a:pPr algn="l"/>
          <a:r>
            <a:rPr lang="tr-TR" sz="1200" b="0">
              <a:solidFill>
                <a:schemeClr val="tx1"/>
              </a:solidFill>
              <a:latin typeface="Times New Roman" panose="02020603050405020304" pitchFamily="18" charset="0"/>
              <a:ea typeface="+mn-ea"/>
              <a:cs typeface="Times New Roman" panose="02020603050405020304" pitchFamily="18" charset="0"/>
            </a:rPr>
            <a:t>	-Görevden ayrılma biçiminin memuriyetin sona ermesi ya da aylıksız izne ayrılma durumu olması </a:t>
          </a:r>
        </a:p>
        <a:p>
          <a:pPr algn="l"/>
          <a:r>
            <a:rPr lang="tr-TR" sz="1200" b="0">
              <a:solidFill>
                <a:schemeClr val="tx1"/>
              </a:solidFill>
              <a:latin typeface="Times New Roman" panose="02020603050405020304" pitchFamily="18" charset="0"/>
              <a:ea typeface="+mn-ea"/>
              <a:cs typeface="Times New Roman" panose="02020603050405020304" pitchFamily="18" charset="0"/>
            </a:rPr>
            <a:t>	Yukarıdaki 4 durumun aynı anda var </a:t>
          </a:r>
          <a:r>
            <a:rPr lang="tr-TR" sz="1200" b="1" u="sng">
              <a:solidFill>
                <a:schemeClr val="tx1"/>
              </a:solidFill>
              <a:latin typeface="Times New Roman" panose="02020603050405020304" pitchFamily="18" charset="0"/>
              <a:ea typeface="+mn-ea"/>
              <a:cs typeface="Times New Roman" panose="02020603050405020304" pitchFamily="18" charset="0"/>
            </a:rPr>
            <a:t>olmaması </a:t>
          </a:r>
          <a:r>
            <a:rPr lang="tr-TR" sz="1200" b="0">
              <a:solidFill>
                <a:schemeClr val="tx1"/>
              </a:solidFill>
              <a:latin typeface="Times New Roman" panose="02020603050405020304" pitchFamily="18" charset="0"/>
              <a:ea typeface="+mn-ea"/>
              <a:cs typeface="Times New Roman" panose="02020603050405020304" pitchFamily="18" charset="0"/>
            </a:rPr>
            <a:t> durumunda  yersiz kesilen vergi tutarını bulmak için sadece aşağıdaki yöntem kullanılabilir.  </a:t>
          </a:r>
        </a:p>
        <a:p>
          <a:pPr algn="l"/>
          <a:r>
            <a:rPr lang="tr-TR" sz="1200" b="1" u="sng">
              <a:solidFill>
                <a:schemeClr val="tx1"/>
              </a:solidFill>
              <a:latin typeface="Times New Roman" panose="02020603050405020304" pitchFamily="18" charset="0"/>
              <a:ea typeface="+mn-ea"/>
              <a:cs typeface="Times New Roman" panose="02020603050405020304" pitchFamily="18" charset="0"/>
            </a:rPr>
            <a:t>Vergiye Dahil Aylık Unsurları Dikkate Alınarak Hesaplama </a:t>
          </a:r>
          <a:r>
            <a:rPr lang="tr-TR" sz="1200" b="0">
              <a:solidFill>
                <a:schemeClr val="tx1"/>
              </a:solidFill>
              <a:latin typeface="Times New Roman" panose="02020603050405020304" pitchFamily="18" charset="0"/>
              <a:ea typeface="+mn-ea"/>
              <a:cs typeface="Times New Roman" panose="02020603050405020304" pitchFamily="18" charset="0"/>
            </a:rPr>
            <a:t>:</a:t>
          </a:r>
        </a:p>
        <a:p>
          <a:pPr algn="l"/>
          <a:r>
            <a:rPr lang="tr-TR" sz="1200" b="0">
              <a:solidFill>
                <a:schemeClr val="tx1"/>
              </a:solidFill>
              <a:latin typeface="Times New Roman" panose="02020603050405020304" pitchFamily="18" charset="0"/>
              <a:ea typeface="+mn-ea"/>
              <a:cs typeface="Times New Roman" panose="02020603050405020304" pitchFamily="18" charset="0"/>
            </a:rPr>
            <a:t> 	Yersiz kesilen vergi tutarını hesaplamak için aşağıdaki süreç kullanılır..</a:t>
          </a:r>
        </a:p>
        <a:p>
          <a:pPr algn="l"/>
          <a:r>
            <a:rPr lang="tr-TR" sz="1200" b="0">
              <a:solidFill>
                <a:schemeClr val="tx1"/>
              </a:solidFill>
              <a:latin typeface="Times New Roman" panose="02020603050405020304" pitchFamily="18" charset="0"/>
              <a:ea typeface="+mn-ea"/>
              <a:cs typeface="Times New Roman" panose="02020603050405020304" pitchFamily="18" charset="0"/>
            </a:rPr>
            <a:t>	 I.Vergiye dahil olan aylık unsurları, çalışılan güne göre hesaplanarak toplanmalıdır. </a:t>
          </a:r>
        </a:p>
        <a:p>
          <a:pPr algn="l"/>
          <a:r>
            <a:rPr lang="tr-TR" sz="1200" b="0">
              <a:solidFill>
                <a:schemeClr val="tx1"/>
              </a:solidFill>
              <a:latin typeface="Times New Roman" panose="02020603050405020304" pitchFamily="18" charset="0"/>
              <a:ea typeface="+mn-ea"/>
              <a:cs typeface="Times New Roman" panose="02020603050405020304" pitchFamily="18" charset="0"/>
            </a:rPr>
            <a:t>	II. Bulunan bu tutardan, ; SGK kişi payları, (5434 sayılı Kanuna tabi olan personelde tamamı, 5510 sayılı Kanuna tabi olan personelde çalışılan güne göre bulunun tutar) Gelir Gergisi Kanununa göre gelir vergisi matrahından  indirilmesi gereken diğer unsurlar   çıkarılarak çalışılan güne göre vergi matrahı bulunmalıdır.</a:t>
          </a:r>
        </a:p>
        <a:p>
          <a:pPr algn="l"/>
          <a:r>
            <a:rPr lang="tr-TR" sz="1200" b="0">
              <a:solidFill>
                <a:schemeClr val="tx1"/>
              </a:solidFill>
              <a:latin typeface="Times New Roman" panose="02020603050405020304" pitchFamily="18" charset="0"/>
              <a:ea typeface="+mn-ea"/>
              <a:cs typeface="Times New Roman" panose="02020603050405020304" pitchFamily="18" charset="0"/>
            </a:rPr>
            <a:t>	III. Bu tutara kamu görevlisinin kümülatif vergi matrahı göz önünde bulundurularak vergi oranı uygulanmalıdır. </a:t>
          </a:r>
        </a:p>
        <a:p>
          <a:pPr algn="l"/>
          <a:r>
            <a:rPr lang="tr-TR" sz="1200" b="0">
              <a:solidFill>
                <a:schemeClr val="tx1"/>
              </a:solidFill>
              <a:latin typeface="Times New Roman" panose="02020603050405020304" pitchFamily="18" charset="0"/>
              <a:ea typeface="+mn-ea"/>
              <a:cs typeface="Times New Roman" panose="02020603050405020304" pitchFamily="18" charset="0"/>
            </a:rPr>
            <a:t>	IV. Bu tutardan da vergi istisnası çıkarıldığında, çalışılan güne göre kesilmesi gereken vergi tutarı bulunmalıdır.</a:t>
          </a:r>
        </a:p>
        <a:p>
          <a:pPr algn="l"/>
          <a:r>
            <a:rPr lang="tr-TR" sz="1200" b="0">
              <a:solidFill>
                <a:schemeClr val="tx1"/>
              </a:solidFill>
              <a:latin typeface="Times New Roman" panose="02020603050405020304" pitchFamily="18" charset="0"/>
              <a:ea typeface="+mn-ea"/>
              <a:cs typeface="Times New Roman" panose="02020603050405020304" pitchFamily="18" charset="0"/>
            </a:rPr>
            <a:t>	V. Daha sonra yersiz kesilen vergi tutarı bulunmalıdır.</a:t>
          </a:r>
        </a:p>
        <a:p>
          <a:pPr algn="l"/>
          <a:endParaRPr lang="tr-TR" sz="1200" b="0" baseline="0">
            <a:solidFill>
              <a:schemeClr val="tx1"/>
            </a:solidFill>
            <a:latin typeface="+mn-lt"/>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22</xdr:col>
      <xdr:colOff>15874</xdr:colOff>
      <xdr:row>39</xdr:row>
      <xdr:rowOff>205315</xdr:rowOff>
    </xdr:from>
    <xdr:to>
      <xdr:col>33</xdr:col>
      <xdr:colOff>606424</xdr:colOff>
      <xdr:row>49</xdr:row>
      <xdr:rowOff>95250</xdr:rowOff>
    </xdr:to>
    <xdr:sp macro="" textlink="">
      <xdr:nvSpPr>
        <xdr:cNvPr id="8" name="Yuvarlatılmış Dikdörtgen 7"/>
        <xdr:cNvSpPr/>
      </xdr:nvSpPr>
      <xdr:spPr>
        <a:xfrm>
          <a:off x="18049874" y="9275232"/>
          <a:ext cx="7025217" cy="2652185"/>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1) </a:t>
          </a:r>
          <a:r>
            <a:rPr lang="tr-TR" sz="1200" b="0" noProof="0">
              <a:solidFill>
                <a:schemeClr val="tx1"/>
              </a:solidFill>
              <a:latin typeface="Times New Roman" panose="02020603050405020304" pitchFamily="18" charset="0"/>
              <a:ea typeface="+mn-ea"/>
              <a:cs typeface="Times New Roman" panose="02020603050405020304" pitchFamily="18" charset="0"/>
            </a:rPr>
            <a:t>Ödenmesi gereken prim tutarları çalışılan gün sayısı dikkate alınarak hesaplanır.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noProof="0">
              <a:solidFill>
                <a:schemeClr val="tx1"/>
              </a:solidFill>
              <a:latin typeface="Times New Roman" panose="02020603050405020304" pitchFamily="18" charset="0"/>
              <a:ea typeface="+mn-ea"/>
              <a:cs typeface="Times New Roman" panose="02020603050405020304" pitchFamily="18" charset="0"/>
            </a:rPr>
            <a:t>2) Aylık prim ve hizmet belgesi SGK’ye gönderilmediği için, çalışılan gün sayısı dikkate alınarak SGK’ye bildirim yapılır.</a:t>
          </a:r>
        </a:p>
        <a:p>
          <a:pPr marL="0" indent="0" algn="l"/>
          <a:r>
            <a:rPr lang="tr-TR" sz="1200" b="0" noProof="0">
              <a:solidFill>
                <a:schemeClr val="tx1"/>
              </a:solidFill>
              <a:latin typeface="Times New Roman" panose="02020603050405020304" pitchFamily="18" charset="0"/>
              <a:ea typeface="+mn-ea"/>
              <a:cs typeface="Times New Roman" panose="02020603050405020304" pitchFamily="18" charset="0"/>
            </a:rPr>
            <a:t>3) Çalışılmayan süreye ait GSS primi %12 oranında İşveren tarafından karşılanır.</a:t>
          </a:r>
        </a:p>
        <a:p>
          <a:pPr marL="0" indent="0" algn="l"/>
          <a:r>
            <a:rPr lang="tr-TR" sz="1200" b="0" noProof="0">
              <a:solidFill>
                <a:schemeClr val="tx1"/>
              </a:solidFill>
              <a:latin typeface="Times New Roman" panose="02020603050405020304" pitchFamily="18" charset="0"/>
              <a:ea typeface="+mn-ea"/>
              <a:cs typeface="Times New Roman" panose="02020603050405020304" pitchFamily="18" charset="0"/>
            </a:rPr>
            <a:t>4) </a:t>
          </a:r>
          <a:r>
            <a:rPr lang="tr-TR" sz="1200" b="0">
              <a:solidFill>
                <a:schemeClr val="tx1"/>
              </a:solidFill>
              <a:latin typeface="Times New Roman" panose="02020603050405020304" pitchFamily="18" charset="0"/>
              <a:ea typeface="+mn-ea"/>
              <a:cs typeface="Times New Roman" panose="02020603050405020304" pitchFamily="18" charset="0"/>
            </a:rPr>
            <a:t>Tabloda "Ödenmesi gereken prim" başlığı altında yer alan devlet payı toplamı ile Dev. Tar. Karş. Gereken GSS Prim Tutarının toplamı  SGK'ye bildirilmesi gereken işveren payıdır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5) Tabloda "Ödenmesi gereken prim" başlığı altında yer alan kişi payı toplamı SGK'ye bildirilmesi gereken kişi payıdır.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6)Tabloda "Hak edilmeyen" başlığı altında yer alan devlet payı toplamından  Dev. Tar. Karş. Gereken GSS Prim Tutarının  çıkarılmasıyla bulunan tutarı gelir kaydedilir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7) Tabloda "Hak edilmeyen" başlığı altında yer alan kişi payı  toplamı kamu görevlisinin borcunu azaltıcı unsur olarak dikkate alınır.</a:t>
          </a:r>
        </a:p>
        <a:p>
          <a:pPr marL="0" marR="0" lvl="0" indent="0" algn="l" defTabSz="914400" eaLnBrk="1" fontAlgn="auto" latinLnBrk="0" hangingPunct="1">
            <a:lnSpc>
              <a:spcPct val="100000"/>
            </a:lnSpc>
            <a:spcBef>
              <a:spcPts val="0"/>
            </a:spcBef>
            <a:spcAft>
              <a:spcPts val="0"/>
            </a:spcAft>
            <a:buClrTx/>
            <a:buSzTx/>
            <a:buFontTx/>
            <a:buNone/>
            <a:tabLst/>
            <a:defRPr/>
          </a:pPr>
          <a:endParaRPr lang="tr-TR" sz="1400" b="0">
            <a:solidFill>
              <a:schemeClr val="tx1"/>
            </a:solidFill>
            <a:latin typeface="+mn-lt"/>
            <a:ea typeface="+mn-ea"/>
            <a:cs typeface="+mn-cs"/>
          </a:endParaRPr>
        </a:p>
      </xdr:txBody>
    </xdr:sp>
    <xdr:clientData/>
  </xdr:twoCellAnchor>
  <xdr:twoCellAnchor>
    <xdr:from>
      <xdr:col>22</xdr:col>
      <xdr:colOff>0</xdr:colOff>
      <xdr:row>3</xdr:row>
      <xdr:rowOff>0</xdr:rowOff>
    </xdr:from>
    <xdr:to>
      <xdr:col>32</xdr:col>
      <xdr:colOff>491519</xdr:colOff>
      <xdr:row>5</xdr:row>
      <xdr:rowOff>150586</xdr:rowOff>
    </xdr:to>
    <xdr:sp macro="" textlink="">
      <xdr:nvSpPr>
        <xdr:cNvPr id="9" name="Yuvarlatılmış Dikdörtgen 8"/>
        <xdr:cNvSpPr/>
      </xdr:nvSpPr>
      <xdr:spPr>
        <a:xfrm>
          <a:off x="18034000" y="1259417"/>
          <a:ext cx="6312352" cy="753836"/>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200" b="0">
              <a:solidFill>
                <a:schemeClr val="tx1"/>
              </a:solidFill>
              <a:effectLst/>
              <a:latin typeface="Times New Roman" panose="02020603050405020304" pitchFamily="18" charset="0"/>
              <a:ea typeface="+mn-ea"/>
              <a:cs typeface="Times New Roman" panose="02020603050405020304" pitchFamily="18" charset="0"/>
            </a:rPr>
            <a:t>Yapılan hesaplama memuriyeti 5434 sayılı Kanunun 40 ıncı maddesinde belirtilen yaş hadleri ile sıhhi izin sürelerinin doldurulması hâli hariç diğer hâllerle sona erenlere ilişkindir</a:t>
          </a:r>
        </a:p>
        <a:p>
          <a:pPr algn="l"/>
          <a:endParaRPr lang="tr-TR" sz="1400" b="0">
            <a:solidFill>
              <a:sysClr val="windowText" lastClr="000000"/>
            </a:solidFill>
          </a:endParaRPr>
        </a:p>
      </xdr:txBody>
    </xdr:sp>
    <xdr:clientData/>
  </xdr:twoCellAnchor>
  <xdr:twoCellAnchor>
    <xdr:from>
      <xdr:col>22</xdr:col>
      <xdr:colOff>0</xdr:colOff>
      <xdr:row>7</xdr:row>
      <xdr:rowOff>0</xdr:rowOff>
    </xdr:from>
    <xdr:to>
      <xdr:col>32</xdr:col>
      <xdr:colOff>503766</xdr:colOff>
      <xdr:row>10</xdr:row>
      <xdr:rowOff>106893</xdr:rowOff>
    </xdr:to>
    <xdr:sp macro="" textlink="">
      <xdr:nvSpPr>
        <xdr:cNvPr id="10" name="Yuvarlatılmış Dikdörtgen 9"/>
        <xdr:cNvSpPr/>
      </xdr:nvSpPr>
      <xdr:spPr>
        <a:xfrm>
          <a:off x="18034000" y="2243667"/>
          <a:ext cx="6324599" cy="678393"/>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200" b="0">
              <a:solidFill>
                <a:schemeClr val="tx1"/>
              </a:solidFill>
              <a:latin typeface="Times New Roman" panose="02020603050405020304" pitchFamily="18" charset="0"/>
              <a:cs typeface="Times New Roman" panose="02020603050405020304" pitchFamily="18" charset="0"/>
            </a:rPr>
            <a:t>1) Ayın gün</a:t>
          </a:r>
          <a:r>
            <a:rPr lang="tr-TR" sz="1200" b="0" baseline="0">
              <a:solidFill>
                <a:schemeClr val="tx1"/>
              </a:solidFill>
              <a:latin typeface="Times New Roman" panose="02020603050405020304" pitchFamily="18" charset="0"/>
              <a:cs typeface="Times New Roman" panose="02020603050405020304" pitchFamily="18" charset="0"/>
            </a:rPr>
            <a:t> sayısı,  Prim hesaplamaları için her zaman 30 gün,</a:t>
          </a:r>
        </a:p>
        <a:p>
          <a:pPr algn="l"/>
          <a:r>
            <a:rPr lang="tr-TR" sz="1200" b="0" baseline="0">
              <a:solidFill>
                <a:schemeClr val="tx1"/>
              </a:solidFill>
              <a:latin typeface="Times New Roman" panose="02020603050405020304" pitchFamily="18" charset="0"/>
              <a:cs typeface="Times New Roman" panose="02020603050405020304" pitchFamily="18" charset="0"/>
            </a:rPr>
            <a:t>2) </a:t>
          </a:r>
          <a:r>
            <a:rPr lang="tr-TR" sz="1200" b="0">
              <a:solidFill>
                <a:schemeClr val="tx1"/>
              </a:solidFill>
              <a:effectLst/>
              <a:latin typeface="Times New Roman" panose="02020603050405020304" pitchFamily="18" charset="0"/>
              <a:ea typeface="+mn-ea"/>
              <a:cs typeface="Times New Roman" panose="02020603050405020304" pitchFamily="18" charset="0"/>
            </a:rPr>
            <a:t>Ayın gün</a:t>
          </a:r>
          <a:r>
            <a:rPr lang="tr-TR" sz="1200" b="0" baseline="0">
              <a:solidFill>
                <a:schemeClr val="tx1"/>
              </a:solidFill>
              <a:effectLst/>
              <a:latin typeface="Times New Roman" panose="02020603050405020304" pitchFamily="18" charset="0"/>
              <a:ea typeface="+mn-ea"/>
              <a:cs typeface="Times New Roman" panose="02020603050405020304" pitchFamily="18" charset="0"/>
            </a:rPr>
            <a:t> sayısı,  </a:t>
          </a:r>
          <a:r>
            <a:rPr lang="tr-TR" sz="1200" b="0" baseline="0">
              <a:solidFill>
                <a:schemeClr val="tx1"/>
              </a:solidFill>
              <a:latin typeface="Times New Roman" panose="02020603050405020304" pitchFamily="18" charset="0"/>
              <a:cs typeface="Times New Roman" panose="02020603050405020304" pitchFamily="18" charset="0"/>
            </a:rPr>
            <a:t>Aylık ve Vergi hesaplamaları için aydaki gün sayısı olarak dikkate alınacaktır</a:t>
          </a:r>
          <a:endParaRPr lang="tr-TR" sz="1200" b="0">
            <a:solidFill>
              <a:schemeClr val="tx1"/>
            </a:solidFill>
            <a:latin typeface="Times New Roman" panose="02020603050405020304" pitchFamily="18" charset="0"/>
            <a:cs typeface="Times New Roman" panose="02020603050405020304" pitchFamily="18" charset="0"/>
          </a:endParaRPr>
        </a:p>
      </xdr:txBody>
    </xdr:sp>
    <xdr:clientData/>
  </xdr:twoCellAnchor>
  <xdr:twoCellAnchor>
    <xdr:from>
      <xdr:col>22</xdr:col>
      <xdr:colOff>0</xdr:colOff>
      <xdr:row>22</xdr:row>
      <xdr:rowOff>0</xdr:rowOff>
    </xdr:from>
    <xdr:to>
      <xdr:col>32</xdr:col>
      <xdr:colOff>492654</xdr:colOff>
      <xdr:row>28</xdr:row>
      <xdr:rowOff>48683</xdr:rowOff>
    </xdr:to>
    <xdr:sp macro="" textlink="">
      <xdr:nvSpPr>
        <xdr:cNvPr id="11" name="Yuvarlatılmış Dikdörtgen 10"/>
        <xdr:cNvSpPr/>
      </xdr:nvSpPr>
      <xdr:spPr>
        <a:xfrm>
          <a:off x="18034000" y="5662083"/>
          <a:ext cx="6313487" cy="1244600"/>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indent="0" algn="l"/>
          <a:r>
            <a:rPr lang="tr-TR" sz="1200" b="0">
              <a:solidFill>
                <a:schemeClr val="tx1"/>
              </a:solidFill>
              <a:latin typeface="Times New Roman" panose="02020603050405020304" pitchFamily="18" charset="0"/>
              <a:ea typeface="+mn-ea"/>
              <a:cs typeface="Times New Roman" panose="02020603050405020304" pitchFamily="18" charset="0"/>
            </a:rPr>
            <a:t>1)Aylığını tam olarak alıp ay başından sonra görevinden ayrılanlar için peşin ödenmiş aylığın çalışılmayan süreye ait kısmı geri alınır.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2) Mevzuatı gereğince kıst hesaplanmayan aylık unsurları ile çalışıldıktan sonra ödenen aylık unsurlar borçlandırmaya dahil edilmez..</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3) Diğer aylık unsurlarında ise çalışılmayan günler borçlandırmaya dahil edilir.</a:t>
          </a:r>
        </a:p>
      </xdr:txBody>
    </xdr:sp>
    <xdr:clientData/>
  </xdr:twoCellAnchor>
  <xdr:twoCellAnchor>
    <xdr:from>
      <xdr:col>22</xdr:col>
      <xdr:colOff>42333</xdr:colOff>
      <xdr:row>49</xdr:row>
      <xdr:rowOff>349249</xdr:rowOff>
    </xdr:from>
    <xdr:to>
      <xdr:col>36</xdr:col>
      <xdr:colOff>595841</xdr:colOff>
      <xdr:row>69</xdr:row>
      <xdr:rowOff>63499</xdr:rowOff>
    </xdr:to>
    <xdr:sp macro="" textlink="">
      <xdr:nvSpPr>
        <xdr:cNvPr id="12" name="Yuvarlatılmış Dikdörtgen 11"/>
        <xdr:cNvSpPr/>
      </xdr:nvSpPr>
      <xdr:spPr>
        <a:xfrm>
          <a:off x="18076333" y="12181416"/>
          <a:ext cx="8829675" cy="4889500"/>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200" b="0" baseline="0">
              <a:solidFill>
                <a:schemeClr val="tx1"/>
              </a:solidFill>
              <a:latin typeface="+mn-lt"/>
              <a:ea typeface="+mn-ea"/>
              <a:cs typeface="+mn-cs"/>
            </a:rPr>
            <a:t>	</a:t>
          </a:r>
          <a:r>
            <a:rPr lang="tr-TR" sz="1200" b="0">
              <a:solidFill>
                <a:schemeClr val="tx1"/>
              </a:solidFill>
              <a:latin typeface="Times New Roman" panose="02020603050405020304" pitchFamily="18" charset="0"/>
              <a:ea typeface="+mn-ea"/>
              <a:cs typeface="Times New Roman" panose="02020603050405020304" pitchFamily="18" charset="0"/>
            </a:rPr>
            <a:t>Kamu Görevlisinin; </a:t>
          </a:r>
        </a:p>
        <a:p>
          <a:pPr algn="l"/>
          <a:r>
            <a:rPr lang="tr-TR" sz="1200" b="0">
              <a:solidFill>
                <a:schemeClr val="tx1"/>
              </a:solidFill>
              <a:latin typeface="Times New Roman" panose="02020603050405020304" pitchFamily="18" charset="0"/>
              <a:ea typeface="+mn-ea"/>
              <a:cs typeface="Times New Roman" panose="02020603050405020304" pitchFamily="18" charset="0"/>
            </a:rPr>
            <a:t>	-5510 saylı Kanuna tabi olması</a:t>
          </a:r>
        </a:p>
        <a:p>
          <a:pPr algn="l"/>
          <a:r>
            <a:rPr lang="tr-TR" sz="1200" b="0">
              <a:solidFill>
                <a:schemeClr val="tx1"/>
              </a:solidFill>
              <a:latin typeface="Times New Roman" panose="02020603050405020304" pitchFamily="18" charset="0"/>
              <a:ea typeface="+mn-ea"/>
              <a:cs typeface="Times New Roman" panose="02020603050405020304" pitchFamily="18" charset="0"/>
            </a:rPr>
            <a:t>	-Çalışılan ayın gün sayısının 30 olması</a:t>
          </a:r>
        </a:p>
        <a:p>
          <a:pPr algn="l"/>
          <a:r>
            <a:rPr lang="tr-TR" sz="1200" b="0">
              <a:solidFill>
                <a:schemeClr val="tx1"/>
              </a:solidFill>
              <a:latin typeface="Times New Roman" panose="02020603050405020304" pitchFamily="18" charset="0"/>
              <a:ea typeface="+mn-ea"/>
              <a:cs typeface="Times New Roman" panose="02020603050405020304" pitchFamily="18" charset="0"/>
            </a:rPr>
            <a:t>	-Görevden ayrılma biçiminin memuriyetin sona ermesi ya da aylıksız izne ayrılma durumu olması </a:t>
          </a:r>
        </a:p>
        <a:p>
          <a:pPr algn="l"/>
          <a:r>
            <a:rPr lang="tr-TR" sz="1200" b="0">
              <a:solidFill>
                <a:schemeClr val="tx1"/>
              </a:solidFill>
              <a:latin typeface="Times New Roman" panose="02020603050405020304" pitchFamily="18" charset="0"/>
              <a:ea typeface="+mn-ea"/>
              <a:cs typeface="Times New Roman" panose="02020603050405020304" pitchFamily="18" charset="0"/>
            </a:rPr>
            <a:t>	Yukarıdaki 3 durumun aynı anda var olması durumunda, yersiz</a:t>
          </a:r>
          <a:r>
            <a:rPr lang="tr-TR" sz="1200" b="0" baseline="0">
              <a:solidFill>
                <a:schemeClr val="tx1"/>
              </a:solidFill>
              <a:latin typeface="Times New Roman" panose="02020603050405020304" pitchFamily="18" charset="0"/>
              <a:ea typeface="+mn-ea"/>
              <a:cs typeface="Times New Roman" panose="02020603050405020304" pitchFamily="18" charset="0"/>
            </a:rPr>
            <a:t> kesilen vergi tutarını bulmak için 3 yöntem kullanılabilir.</a:t>
          </a:r>
        </a:p>
        <a:p>
          <a:pPr algn="l"/>
          <a:r>
            <a:rPr lang="tr-TR" sz="1200" b="1" u="sng" baseline="0">
              <a:solidFill>
                <a:schemeClr val="tx1"/>
              </a:solidFill>
              <a:latin typeface="Times New Roman" panose="02020603050405020304" pitchFamily="18" charset="0"/>
              <a:ea typeface="+mn-ea"/>
              <a:cs typeface="Times New Roman" panose="02020603050405020304" pitchFamily="18" charset="0"/>
            </a:rPr>
            <a:t>1)Vergiye Dahil Aylık Unsurları Dikkate Alınarak Hesaplama :</a:t>
          </a:r>
        </a:p>
        <a:p>
          <a:pPr algn="l"/>
          <a:r>
            <a:rPr lang="tr-TR" sz="1200" b="0">
              <a:solidFill>
                <a:schemeClr val="tx1"/>
              </a:solidFill>
              <a:latin typeface="Times New Roman" panose="02020603050405020304" pitchFamily="18" charset="0"/>
              <a:ea typeface="+mn-ea"/>
              <a:cs typeface="Times New Roman" panose="02020603050405020304" pitchFamily="18" charset="0"/>
            </a:rPr>
            <a:t> 	Yersiz kesilen vergi tutarını hesaplamak</a:t>
          </a:r>
          <a:r>
            <a:rPr lang="tr-TR" sz="1200" b="0" baseline="0">
              <a:solidFill>
                <a:schemeClr val="tx1"/>
              </a:solidFill>
              <a:latin typeface="Times New Roman" panose="02020603050405020304" pitchFamily="18" charset="0"/>
              <a:ea typeface="+mn-ea"/>
              <a:cs typeface="Times New Roman" panose="02020603050405020304" pitchFamily="18" charset="0"/>
            </a:rPr>
            <a:t> için aşağıdaki süreç kullanılır..</a:t>
          </a:r>
          <a:endParaRPr lang="tr-TR" sz="1200" b="0">
            <a:solidFill>
              <a:schemeClr val="tx1"/>
            </a:solidFill>
            <a:latin typeface="Times New Roman" panose="02020603050405020304" pitchFamily="18" charset="0"/>
            <a:ea typeface="+mn-ea"/>
            <a:cs typeface="Times New Roman" panose="02020603050405020304" pitchFamily="18" charset="0"/>
          </a:endParaRPr>
        </a:p>
        <a:p>
          <a:pPr algn="l"/>
          <a:r>
            <a:rPr lang="tr-TR" sz="1200" b="0">
              <a:solidFill>
                <a:schemeClr val="tx1"/>
              </a:solidFill>
              <a:latin typeface="Times New Roman" panose="02020603050405020304" pitchFamily="18" charset="0"/>
              <a:ea typeface="+mn-ea"/>
              <a:cs typeface="Times New Roman" panose="02020603050405020304" pitchFamily="18" charset="0"/>
            </a:rPr>
            <a:t>	 I.Vergiye dahil olan aylık unsurları, çalışılan güne göre hesaplanarak toplanmalıdır. </a:t>
          </a:r>
        </a:p>
        <a:p>
          <a:pPr algn="l"/>
          <a:r>
            <a:rPr lang="tr-TR" sz="1200" b="0">
              <a:solidFill>
                <a:schemeClr val="tx1"/>
              </a:solidFill>
              <a:latin typeface="Times New Roman" panose="02020603050405020304" pitchFamily="18" charset="0"/>
              <a:ea typeface="+mn-ea"/>
              <a:cs typeface="Times New Roman" panose="02020603050405020304" pitchFamily="18" charset="0"/>
            </a:rPr>
            <a:t>	II. Bulunan bu tutardan, ; SGK kişi payları, (5434 sayılı Kanuna tabi olan personelde tamamı, 5510 sayılı Kanuna tabi olan personelde çalışılan güne göre bulunun tutar) Gelir Gergisi Kanununa göre gelir vergisi matrahından  indirilmesi gereken diğer unsurlar   çıkarılarak çalışılan güne göre vergi matrahı bulunmalıdır.</a:t>
          </a:r>
        </a:p>
        <a:p>
          <a:pPr algn="l"/>
          <a:r>
            <a:rPr lang="tr-TR" sz="1200" b="0">
              <a:solidFill>
                <a:schemeClr val="tx1"/>
              </a:solidFill>
              <a:latin typeface="Times New Roman" panose="02020603050405020304" pitchFamily="18" charset="0"/>
              <a:ea typeface="+mn-ea"/>
              <a:cs typeface="Times New Roman" panose="02020603050405020304" pitchFamily="18" charset="0"/>
            </a:rPr>
            <a:t>	III. Bu tutara kamu görevlisinin kümülatif vergi matrahı göz önünde bulundurularak vergi oranı uygulanmalıdır. </a:t>
          </a:r>
        </a:p>
        <a:p>
          <a:pPr algn="l"/>
          <a:r>
            <a:rPr lang="tr-TR" sz="1200" b="0">
              <a:solidFill>
                <a:schemeClr val="tx1"/>
              </a:solidFill>
              <a:latin typeface="Times New Roman" panose="02020603050405020304" pitchFamily="18" charset="0"/>
              <a:ea typeface="+mn-ea"/>
              <a:cs typeface="Times New Roman" panose="02020603050405020304" pitchFamily="18" charset="0"/>
            </a:rPr>
            <a:t>	IV. Bu tutardan da vergi istisnası çıkarıldığında, çalışılan güne göre kesilmesi gereken vergi tutarı bulunmalıdır.</a:t>
          </a:r>
        </a:p>
        <a:p>
          <a:pPr algn="l"/>
          <a:r>
            <a:rPr lang="tr-TR" sz="1200" b="0">
              <a:solidFill>
                <a:schemeClr val="tx1"/>
              </a:solidFill>
              <a:latin typeface="Times New Roman" panose="02020603050405020304" pitchFamily="18" charset="0"/>
              <a:ea typeface="+mn-ea"/>
              <a:cs typeface="Times New Roman" panose="02020603050405020304" pitchFamily="18" charset="0"/>
            </a:rPr>
            <a:t>	V. Daha sonra yersiz kesilen vergi tutarı bulunmalıdır.</a:t>
          </a:r>
        </a:p>
        <a:p>
          <a:pPr algn="l"/>
          <a:r>
            <a:rPr lang="tr-TR" sz="1200" b="1" u="sng">
              <a:solidFill>
                <a:schemeClr val="tx1"/>
              </a:solidFill>
              <a:latin typeface="Times New Roman" panose="02020603050405020304" pitchFamily="18" charset="0"/>
              <a:ea typeface="+mn-ea"/>
              <a:cs typeface="Times New Roman" panose="02020603050405020304" pitchFamily="18" charset="0"/>
            </a:rPr>
            <a:t>2) Aylık Vergi Matrahı Dikkate Alınarak Hesaplama</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u="none">
              <a:solidFill>
                <a:schemeClr val="tx1"/>
              </a:solidFill>
              <a:latin typeface="Times New Roman" panose="02020603050405020304" pitchFamily="18" charset="0"/>
              <a:ea typeface="+mn-ea"/>
              <a:cs typeface="Times New Roman" panose="02020603050405020304" pitchFamily="18" charset="0"/>
            </a:rPr>
            <a:t>	</a:t>
          </a:r>
          <a:r>
            <a:rPr lang="tr-TR" sz="1200" b="0">
              <a:solidFill>
                <a:schemeClr val="tx1"/>
              </a:solidFill>
              <a:latin typeface="Times New Roman" panose="02020603050405020304" pitchFamily="18" charset="0"/>
              <a:ea typeface="+mn-ea"/>
              <a:cs typeface="Times New Roman" panose="02020603050405020304" pitchFamily="18" charset="0"/>
            </a:rPr>
            <a:t>Yersiz kesilen vergi tutarını hesaplamak için aşağıdaki süreç kullanılır.</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 	I. Aylık vergi Matrahı tutarından, çalışılan gün sayısı dikkate alınarak  çalışılan güne göre vergi matrahı bulunmalıdır.</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	II. Bu tutara kamu görevlisinin kümülatif vergi matrahı göz önünde bulundurularak vergi oranı uygulanmalıdır. </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	III. Bu tutardan da vergi istisnası çıkarıldığında, çalışılan güne göre kesilmesi gereken vergi tutarı bulunmalıdır.</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	V. Daha sonra yersiz kesilen vergi tutarı bulunmalıdır.</a:t>
          </a:r>
        </a:p>
        <a:p>
          <a:pPr marL="0" indent="0" algn="l"/>
          <a:r>
            <a:rPr lang="tr-TR" sz="1200" b="1" u="sng">
              <a:solidFill>
                <a:schemeClr val="tx1"/>
              </a:solidFill>
              <a:latin typeface="Times New Roman" panose="02020603050405020304" pitchFamily="18" charset="0"/>
              <a:ea typeface="+mn-ea"/>
              <a:cs typeface="Times New Roman" panose="02020603050405020304" pitchFamily="18" charset="0"/>
            </a:rPr>
            <a:t>3) Aylıklardan Geri Alınacak Tutarı Hesaplama Tablosunda Yer Alan Formülün Uygulanması</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	I.((Hesaplanan gelir vergisi/aydaki gün sayısı*çalışılan gün sayısı)-(Gelir vergisi istisna tutarı)) formülü uygulanarak kesilmesi gereken vergi tutarı bulunmalıdır.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	II.Daha sonra yersiz kesilen vergi tutarı bulunmalıdır.</a:t>
          </a:r>
        </a:p>
        <a:p>
          <a:pPr marL="0" marR="0" lvl="0" indent="0" algn="l" defTabSz="914400" eaLnBrk="1" fontAlgn="auto" latinLnBrk="0" hangingPunct="1">
            <a:lnSpc>
              <a:spcPct val="100000"/>
            </a:lnSpc>
            <a:spcBef>
              <a:spcPts val="0"/>
            </a:spcBef>
            <a:spcAft>
              <a:spcPts val="0"/>
            </a:spcAft>
            <a:buClrTx/>
            <a:buSzTx/>
            <a:buFontTx/>
            <a:buNone/>
            <a:tabLst/>
            <a:defRPr/>
          </a:pPr>
          <a:endParaRPr lang="tr-TR" sz="1200">
            <a:solidFill>
              <a:schemeClr val="tx1"/>
            </a:solidFill>
            <a:effectLst/>
          </a:endParaRPr>
        </a:p>
        <a:p>
          <a:pPr algn="l"/>
          <a:endParaRPr lang="tr-TR" sz="1200" b="0" baseline="0">
            <a:solidFill>
              <a:schemeClr val="tx1"/>
            </a:solidFill>
            <a:latin typeface="+mn-lt"/>
            <a:ea typeface="+mn-ea"/>
            <a:cs typeface="+mn-cs"/>
          </a:endParaRPr>
        </a:p>
      </xdr:txBody>
    </xdr:sp>
    <xdr:clientData/>
  </xdr:twoCellAnchor>
  <xdr:twoCellAnchor>
    <xdr:from>
      <xdr:col>22</xdr:col>
      <xdr:colOff>253998</xdr:colOff>
      <xdr:row>71</xdr:row>
      <xdr:rowOff>0</xdr:rowOff>
    </xdr:from>
    <xdr:to>
      <xdr:col>32</xdr:col>
      <xdr:colOff>503765</xdr:colOff>
      <xdr:row>73</xdr:row>
      <xdr:rowOff>80963</xdr:rowOff>
    </xdr:to>
    <xdr:sp macro="" textlink="">
      <xdr:nvSpPr>
        <xdr:cNvPr id="14" name="Yuvarlatılmış Dikdörtgen 13"/>
        <xdr:cNvSpPr/>
      </xdr:nvSpPr>
      <xdr:spPr>
        <a:xfrm>
          <a:off x="18287998" y="17388417"/>
          <a:ext cx="6070600" cy="461963"/>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Damga vergisinin tamamının “kesilmesi gereken vergi tutarı” olarak dikkate alınması gerekir.</a:t>
          </a:r>
        </a:p>
        <a:p>
          <a:endParaRPr lang="tr-TR" sz="1200" b="0" baseline="0">
            <a:solidFill>
              <a:schemeClr val="tx1"/>
            </a:solidFill>
            <a:latin typeface="+mn-lt"/>
            <a:ea typeface="+mn-ea"/>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21</xdr:col>
      <xdr:colOff>333375</xdr:colOff>
      <xdr:row>1</xdr:row>
      <xdr:rowOff>250030</xdr:rowOff>
    </xdr:from>
    <xdr:to>
      <xdr:col>33</xdr:col>
      <xdr:colOff>533929</xdr:colOff>
      <xdr:row>11</xdr:row>
      <xdr:rowOff>78581</xdr:rowOff>
    </xdr:to>
    <xdr:sp macro="" textlink="">
      <xdr:nvSpPr>
        <xdr:cNvPr id="9" name="Yuvarlatılmış Dikdörtgen 8"/>
        <xdr:cNvSpPr/>
      </xdr:nvSpPr>
      <xdr:spPr>
        <a:xfrm>
          <a:off x="17907000" y="750093"/>
          <a:ext cx="7118085" cy="2055019"/>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400" b="0">
              <a:solidFill>
                <a:srgbClr val="0070C0"/>
              </a:solidFill>
            </a:rPr>
            <a:t>!!!!!! 5510 SAYILI  KANUNA TABİ VE BAKMAKLA YÜKÜMLÜ OLDUĞU KİMSENİN BULUNDUĞU</a:t>
          </a:r>
          <a:r>
            <a:rPr lang="tr-TR" sz="1400" b="0" baseline="0">
              <a:solidFill>
                <a:srgbClr val="0070C0"/>
              </a:solidFill>
            </a:rPr>
            <a:t> KAMU GÖREVLİSİNİN  ASKERE GİTMESİ DURUMUNDA HAZIRLANACAK AYLIKLARDAN GERİ ALINACAK TUTARI HESAPLAMA TABLOSU, 5510 SAYILI KANUNA TABİ OLAN KAMU GÖREVLİSİNİN AYLIKSIZ İZNE AYRILMASI DURUMUNDA HAZIRLANACAK AYLIKLARDAN GERİ ALINACAK TUTARI HESAPLAMA TABLOSU İLE AYNIDIR.!!!!!</a:t>
          </a:r>
          <a:endParaRPr lang="tr-TR" sz="1400" b="0">
            <a:solidFill>
              <a:srgbClr val="0070C0"/>
            </a:solidFill>
          </a:endParaRPr>
        </a:p>
      </xdr:txBody>
    </xdr:sp>
    <xdr:clientData/>
  </xdr:twoCellAnchor>
  <xdr:twoCellAnchor>
    <xdr:from>
      <xdr:col>22</xdr:col>
      <xdr:colOff>0</xdr:colOff>
      <xdr:row>13</xdr:row>
      <xdr:rowOff>0</xdr:rowOff>
    </xdr:from>
    <xdr:to>
      <xdr:col>32</xdr:col>
      <xdr:colOff>406852</xdr:colOff>
      <xdr:row>16</xdr:row>
      <xdr:rowOff>3742</xdr:rowOff>
    </xdr:to>
    <xdr:sp macro="" textlink="">
      <xdr:nvSpPr>
        <xdr:cNvPr id="10" name="Yuvarlatılmış Dikdörtgen 9"/>
        <xdr:cNvSpPr/>
      </xdr:nvSpPr>
      <xdr:spPr>
        <a:xfrm>
          <a:off x="17978438" y="3107531"/>
          <a:ext cx="6312352" cy="753836"/>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200" b="0">
              <a:solidFill>
                <a:schemeClr val="tx1"/>
              </a:solidFill>
              <a:effectLst/>
              <a:latin typeface="Times New Roman" panose="02020603050405020304" pitchFamily="18" charset="0"/>
              <a:ea typeface="+mn-ea"/>
              <a:cs typeface="Times New Roman" panose="02020603050405020304" pitchFamily="18" charset="0"/>
            </a:rPr>
            <a:t>Yapılan hesaplama memuriyeti 5434 sayılı Kanunun 40 ıncı maddesinde belirtilen yaş hadleri ile sıhhi izin sürelerinin doldurulması hâli hariç diğer hâllerle sona erenlere ilişkindir</a:t>
          </a:r>
        </a:p>
        <a:p>
          <a:pPr algn="l"/>
          <a:endParaRPr lang="tr-TR" sz="1400" b="0">
            <a:solidFill>
              <a:sysClr val="windowText" lastClr="000000"/>
            </a:solidFill>
          </a:endParaRPr>
        </a:p>
      </xdr:txBody>
    </xdr:sp>
    <xdr:clientData/>
  </xdr:twoCellAnchor>
  <xdr:twoCellAnchor>
    <xdr:from>
      <xdr:col>22</xdr:col>
      <xdr:colOff>0</xdr:colOff>
      <xdr:row>17</xdr:row>
      <xdr:rowOff>0</xdr:rowOff>
    </xdr:from>
    <xdr:to>
      <xdr:col>32</xdr:col>
      <xdr:colOff>419099</xdr:colOff>
      <xdr:row>20</xdr:row>
      <xdr:rowOff>94987</xdr:rowOff>
    </xdr:to>
    <xdr:sp macro="" textlink="">
      <xdr:nvSpPr>
        <xdr:cNvPr id="11" name="Yuvarlatılmış Dikdörtgen 10"/>
        <xdr:cNvSpPr/>
      </xdr:nvSpPr>
      <xdr:spPr>
        <a:xfrm>
          <a:off x="17978438" y="4226719"/>
          <a:ext cx="6324599" cy="678393"/>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200" b="0">
              <a:solidFill>
                <a:schemeClr val="tx1"/>
              </a:solidFill>
              <a:latin typeface="Times New Roman" panose="02020603050405020304" pitchFamily="18" charset="0"/>
              <a:cs typeface="Times New Roman" panose="02020603050405020304" pitchFamily="18" charset="0"/>
            </a:rPr>
            <a:t>1) Ayın gün</a:t>
          </a:r>
          <a:r>
            <a:rPr lang="tr-TR" sz="1200" b="0" baseline="0">
              <a:solidFill>
                <a:schemeClr val="tx1"/>
              </a:solidFill>
              <a:latin typeface="Times New Roman" panose="02020603050405020304" pitchFamily="18" charset="0"/>
              <a:cs typeface="Times New Roman" panose="02020603050405020304" pitchFamily="18" charset="0"/>
            </a:rPr>
            <a:t> sayısı,  Prim hesaplamaları için her zaman 30 gün,</a:t>
          </a:r>
        </a:p>
        <a:p>
          <a:pPr algn="l"/>
          <a:r>
            <a:rPr lang="tr-TR" sz="1200" b="0" baseline="0">
              <a:solidFill>
                <a:schemeClr val="tx1"/>
              </a:solidFill>
              <a:latin typeface="Times New Roman" panose="02020603050405020304" pitchFamily="18" charset="0"/>
              <a:cs typeface="Times New Roman" panose="02020603050405020304" pitchFamily="18" charset="0"/>
            </a:rPr>
            <a:t>2) </a:t>
          </a:r>
          <a:r>
            <a:rPr lang="tr-TR" sz="1200" b="0">
              <a:solidFill>
                <a:schemeClr val="tx1"/>
              </a:solidFill>
              <a:effectLst/>
              <a:latin typeface="Times New Roman" panose="02020603050405020304" pitchFamily="18" charset="0"/>
              <a:ea typeface="+mn-ea"/>
              <a:cs typeface="Times New Roman" panose="02020603050405020304" pitchFamily="18" charset="0"/>
            </a:rPr>
            <a:t>Ayın gün</a:t>
          </a:r>
          <a:r>
            <a:rPr lang="tr-TR" sz="1200" b="0" baseline="0">
              <a:solidFill>
                <a:schemeClr val="tx1"/>
              </a:solidFill>
              <a:effectLst/>
              <a:latin typeface="Times New Roman" panose="02020603050405020304" pitchFamily="18" charset="0"/>
              <a:ea typeface="+mn-ea"/>
              <a:cs typeface="Times New Roman" panose="02020603050405020304" pitchFamily="18" charset="0"/>
            </a:rPr>
            <a:t> sayısı,  </a:t>
          </a:r>
          <a:r>
            <a:rPr lang="tr-TR" sz="1200" b="0" baseline="0">
              <a:solidFill>
                <a:schemeClr val="tx1"/>
              </a:solidFill>
              <a:latin typeface="Times New Roman" panose="02020603050405020304" pitchFamily="18" charset="0"/>
              <a:cs typeface="Times New Roman" panose="02020603050405020304" pitchFamily="18" charset="0"/>
            </a:rPr>
            <a:t>Aylık ve Vergi hesaplamaları için aydaki gün sayısı olarak dikkate alınacaktır</a:t>
          </a:r>
          <a:endParaRPr lang="tr-TR" sz="1200" b="0">
            <a:solidFill>
              <a:schemeClr val="tx1"/>
            </a:solidFill>
            <a:latin typeface="Times New Roman" panose="02020603050405020304" pitchFamily="18" charset="0"/>
            <a:cs typeface="Times New Roman" panose="02020603050405020304" pitchFamily="18" charset="0"/>
          </a:endParaRPr>
        </a:p>
      </xdr:txBody>
    </xdr:sp>
    <xdr:clientData/>
  </xdr:twoCellAnchor>
  <xdr:twoCellAnchor>
    <xdr:from>
      <xdr:col>22</xdr:col>
      <xdr:colOff>0</xdr:colOff>
      <xdr:row>24</xdr:row>
      <xdr:rowOff>0</xdr:rowOff>
    </xdr:from>
    <xdr:to>
      <xdr:col>32</xdr:col>
      <xdr:colOff>407987</xdr:colOff>
      <xdr:row>30</xdr:row>
      <xdr:rowOff>30163</xdr:rowOff>
    </xdr:to>
    <xdr:sp macro="" textlink="">
      <xdr:nvSpPr>
        <xdr:cNvPr id="12" name="Yuvarlatılmış Dikdörtgen 11"/>
        <xdr:cNvSpPr/>
      </xdr:nvSpPr>
      <xdr:spPr>
        <a:xfrm>
          <a:off x="17978438" y="5881688"/>
          <a:ext cx="6313487" cy="1244600"/>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indent="0" algn="l"/>
          <a:r>
            <a:rPr lang="tr-TR" sz="1200" b="0">
              <a:solidFill>
                <a:schemeClr val="tx1"/>
              </a:solidFill>
              <a:latin typeface="Times New Roman" panose="02020603050405020304" pitchFamily="18" charset="0"/>
              <a:ea typeface="+mn-ea"/>
              <a:cs typeface="Times New Roman" panose="02020603050405020304" pitchFamily="18" charset="0"/>
            </a:rPr>
            <a:t>1)Aylığını tam olarak alıp ay başından sonra görevinden ayrılanlar için peşin ödenmiş aylığın çalışılmayan süreye ait kısmı geri alınır.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2) Mevzuatı gereğince kıst hesaplanmayan aylık unsurları ile çalışıldıktan sonra ödenen aylık unsurlar borçlandırmaya dahil edilmez..</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3) Diğer aylık unsurlarında ise çalışılmayan günler borçlandırmaya dahil edilir.</a:t>
          </a:r>
        </a:p>
      </xdr:txBody>
    </xdr:sp>
    <xdr:clientData/>
  </xdr:twoCellAnchor>
  <xdr:twoCellAnchor>
    <xdr:from>
      <xdr:col>22</xdr:col>
      <xdr:colOff>0</xdr:colOff>
      <xdr:row>40</xdr:row>
      <xdr:rowOff>0</xdr:rowOff>
    </xdr:from>
    <xdr:to>
      <xdr:col>33</xdr:col>
      <xdr:colOff>512499</xdr:colOff>
      <xdr:row>50</xdr:row>
      <xdr:rowOff>80435</xdr:rowOff>
    </xdr:to>
    <xdr:sp macro="" textlink="">
      <xdr:nvSpPr>
        <xdr:cNvPr id="13" name="Yuvarlatılmış Dikdörtgen 12"/>
        <xdr:cNvSpPr/>
      </xdr:nvSpPr>
      <xdr:spPr>
        <a:xfrm>
          <a:off x="17978438" y="9155906"/>
          <a:ext cx="7025217" cy="2652185"/>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1) </a:t>
          </a:r>
          <a:r>
            <a:rPr lang="tr-TR" sz="1200" b="0" noProof="0">
              <a:solidFill>
                <a:schemeClr val="tx1"/>
              </a:solidFill>
              <a:latin typeface="Times New Roman" panose="02020603050405020304" pitchFamily="18" charset="0"/>
              <a:ea typeface="+mn-ea"/>
              <a:cs typeface="Times New Roman" panose="02020603050405020304" pitchFamily="18" charset="0"/>
            </a:rPr>
            <a:t>Ödenmesi gereken prim tutarları çalışılan gün sayısı dikkate alınarak hesaplanır.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noProof="0">
              <a:solidFill>
                <a:schemeClr val="tx1"/>
              </a:solidFill>
              <a:latin typeface="Times New Roman" panose="02020603050405020304" pitchFamily="18" charset="0"/>
              <a:ea typeface="+mn-ea"/>
              <a:cs typeface="Times New Roman" panose="02020603050405020304" pitchFamily="18" charset="0"/>
            </a:rPr>
            <a:t>2) Aylık prim ve hizmet belgesi SGK’ye gönderilmediği için, çalışılan gün sayısı dikkate alınarak SGK’ye bildirim yapılır.</a:t>
          </a:r>
        </a:p>
        <a:p>
          <a:pPr marL="0" indent="0" algn="l"/>
          <a:r>
            <a:rPr lang="tr-TR" sz="1200" b="0" noProof="0">
              <a:solidFill>
                <a:schemeClr val="tx1"/>
              </a:solidFill>
              <a:latin typeface="Times New Roman" panose="02020603050405020304" pitchFamily="18" charset="0"/>
              <a:ea typeface="+mn-ea"/>
              <a:cs typeface="Times New Roman" panose="02020603050405020304" pitchFamily="18" charset="0"/>
            </a:rPr>
            <a:t>3) Çalışılmayan süreye ait GSS primi %12 oranında İşveren tarafından karşılanır.</a:t>
          </a:r>
        </a:p>
        <a:p>
          <a:pPr marL="0" indent="0" algn="l"/>
          <a:r>
            <a:rPr lang="tr-TR" sz="1200" b="0" noProof="0">
              <a:solidFill>
                <a:schemeClr val="tx1"/>
              </a:solidFill>
              <a:latin typeface="Times New Roman" panose="02020603050405020304" pitchFamily="18" charset="0"/>
              <a:ea typeface="+mn-ea"/>
              <a:cs typeface="Times New Roman" panose="02020603050405020304" pitchFamily="18" charset="0"/>
            </a:rPr>
            <a:t>4) </a:t>
          </a:r>
          <a:r>
            <a:rPr lang="tr-TR" sz="1200" b="0">
              <a:solidFill>
                <a:schemeClr val="tx1"/>
              </a:solidFill>
              <a:latin typeface="Times New Roman" panose="02020603050405020304" pitchFamily="18" charset="0"/>
              <a:ea typeface="+mn-ea"/>
              <a:cs typeface="Times New Roman" panose="02020603050405020304" pitchFamily="18" charset="0"/>
            </a:rPr>
            <a:t>Tabloda "Ödenmesi gereken prim" başlığı altında yer alan devlet payı toplamı ile Dev. Tar. Karş. Gereken GSS Prim Tutarının toplamı  SGK'ye bildirilmesi gereken işveren payıdır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5) Tabloda "Ödenmesi gereken prim" başlığı altında yer alan kişi payı toplamı SGK'ye bildirilmesi gereken kişi payıdır.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6)Tabloda "Hak edilmeyen" başlığı altında yer alan devlet payı toplamından  Dev. Tar. Karş. Gereken GSS Prim Tutarının  çıkarılmasıyla bulunan tutarı gelir kaydedilir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7) Tabloda "Hak edilmeyen" başlığı altında yer alan kişi payı  toplamı kamu görevlisinin borcunu azaltıcı unsur olarak dikkate alınır.</a:t>
          </a:r>
        </a:p>
        <a:p>
          <a:pPr marL="0" marR="0" lvl="0" indent="0" algn="l" defTabSz="914400" eaLnBrk="1" fontAlgn="auto" latinLnBrk="0" hangingPunct="1">
            <a:lnSpc>
              <a:spcPct val="100000"/>
            </a:lnSpc>
            <a:spcBef>
              <a:spcPts val="0"/>
            </a:spcBef>
            <a:spcAft>
              <a:spcPts val="0"/>
            </a:spcAft>
            <a:buClrTx/>
            <a:buSzTx/>
            <a:buFontTx/>
            <a:buNone/>
            <a:tabLst/>
            <a:defRPr/>
          </a:pPr>
          <a:endParaRPr lang="tr-TR" sz="1400" b="0">
            <a:solidFill>
              <a:schemeClr val="tx1"/>
            </a:solidFill>
            <a:latin typeface="+mn-lt"/>
            <a:ea typeface="+mn-ea"/>
            <a:cs typeface="+mn-cs"/>
          </a:endParaRPr>
        </a:p>
      </xdr:txBody>
    </xdr:sp>
    <xdr:clientData/>
  </xdr:twoCellAnchor>
  <xdr:twoCellAnchor>
    <xdr:from>
      <xdr:col>22</xdr:col>
      <xdr:colOff>178594</xdr:colOff>
      <xdr:row>78</xdr:row>
      <xdr:rowOff>47625</xdr:rowOff>
    </xdr:from>
    <xdr:to>
      <xdr:col>32</xdr:col>
      <xdr:colOff>343694</xdr:colOff>
      <xdr:row>80</xdr:row>
      <xdr:rowOff>128588</xdr:rowOff>
    </xdr:to>
    <xdr:sp macro="" textlink="">
      <xdr:nvSpPr>
        <xdr:cNvPr id="16" name="Yuvarlatılmış Dikdörtgen 15"/>
        <xdr:cNvSpPr/>
      </xdr:nvSpPr>
      <xdr:spPr>
        <a:xfrm>
          <a:off x="18157032" y="17811750"/>
          <a:ext cx="6070600" cy="461963"/>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Damga vergisinin tamamının “kesilmesi gereken vergi tutarı” olarak dikkate alınması gerekir.</a:t>
          </a:r>
        </a:p>
        <a:p>
          <a:endParaRPr lang="tr-TR" sz="1200" b="0" baseline="0">
            <a:solidFill>
              <a:schemeClr val="tx1"/>
            </a:solidFill>
            <a:latin typeface="+mn-lt"/>
            <a:ea typeface="+mn-ea"/>
            <a:cs typeface="+mn-cs"/>
          </a:endParaRPr>
        </a:p>
      </xdr:txBody>
    </xdr:sp>
    <xdr:clientData/>
  </xdr:twoCellAnchor>
  <xdr:twoCellAnchor>
    <xdr:from>
      <xdr:col>22</xdr:col>
      <xdr:colOff>35718</xdr:colOff>
      <xdr:row>51</xdr:row>
      <xdr:rowOff>154782</xdr:rowOff>
    </xdr:from>
    <xdr:to>
      <xdr:col>36</xdr:col>
      <xdr:colOff>531018</xdr:colOff>
      <xdr:row>74</xdr:row>
      <xdr:rowOff>173303</xdr:rowOff>
    </xdr:to>
    <xdr:sp macro="" textlink="">
      <xdr:nvSpPr>
        <xdr:cNvPr id="15" name="Yuvarlatılmış Dikdörtgen 14"/>
        <xdr:cNvSpPr/>
      </xdr:nvSpPr>
      <xdr:spPr>
        <a:xfrm>
          <a:off x="18014156" y="12084845"/>
          <a:ext cx="8829675" cy="5090583"/>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200" b="0" baseline="0">
              <a:solidFill>
                <a:schemeClr val="tx1"/>
              </a:solidFill>
              <a:latin typeface="+mn-lt"/>
              <a:ea typeface="+mn-ea"/>
              <a:cs typeface="+mn-cs"/>
            </a:rPr>
            <a:t>	</a:t>
          </a:r>
          <a:r>
            <a:rPr lang="tr-TR" sz="1200" b="0">
              <a:solidFill>
                <a:schemeClr val="tx1"/>
              </a:solidFill>
              <a:latin typeface="Times New Roman" panose="02020603050405020304" pitchFamily="18" charset="0"/>
              <a:ea typeface="+mn-ea"/>
              <a:cs typeface="Times New Roman" panose="02020603050405020304" pitchFamily="18" charset="0"/>
            </a:rPr>
            <a:t>Kamu Görevlisinin; </a:t>
          </a:r>
        </a:p>
        <a:p>
          <a:pPr algn="l"/>
          <a:r>
            <a:rPr lang="tr-TR" sz="1200" b="0">
              <a:solidFill>
                <a:schemeClr val="tx1"/>
              </a:solidFill>
              <a:latin typeface="Times New Roman" panose="02020603050405020304" pitchFamily="18" charset="0"/>
              <a:ea typeface="+mn-ea"/>
              <a:cs typeface="Times New Roman" panose="02020603050405020304" pitchFamily="18" charset="0"/>
            </a:rPr>
            <a:t>	-5510 saylı Kanuna tabi olması</a:t>
          </a:r>
        </a:p>
        <a:p>
          <a:pPr algn="l"/>
          <a:r>
            <a:rPr lang="tr-TR" sz="1200" b="0">
              <a:solidFill>
                <a:schemeClr val="tx1"/>
              </a:solidFill>
              <a:latin typeface="Times New Roman" panose="02020603050405020304" pitchFamily="18" charset="0"/>
              <a:ea typeface="+mn-ea"/>
              <a:cs typeface="Times New Roman" panose="02020603050405020304" pitchFamily="18" charset="0"/>
            </a:rPr>
            <a:t>	-Çalışılan ayın gün sayısının 30 olması</a:t>
          </a:r>
        </a:p>
        <a:p>
          <a:pPr algn="l"/>
          <a:r>
            <a:rPr lang="tr-TR" sz="1200" b="0">
              <a:solidFill>
                <a:schemeClr val="tx1"/>
              </a:solidFill>
              <a:latin typeface="Times New Roman" panose="02020603050405020304" pitchFamily="18" charset="0"/>
              <a:ea typeface="+mn-ea"/>
              <a:cs typeface="Times New Roman" panose="02020603050405020304" pitchFamily="18" charset="0"/>
            </a:rPr>
            <a:t>	-Görevden ayrılma biçiminin memuriyetin sona ermesi ya da aylıksız izne ayrılma durumu olması </a:t>
          </a:r>
        </a:p>
        <a:p>
          <a:pPr algn="l"/>
          <a:r>
            <a:rPr lang="tr-TR" sz="1200" b="0">
              <a:solidFill>
                <a:schemeClr val="tx1"/>
              </a:solidFill>
              <a:latin typeface="Times New Roman" panose="02020603050405020304" pitchFamily="18" charset="0"/>
              <a:ea typeface="+mn-ea"/>
              <a:cs typeface="Times New Roman" panose="02020603050405020304" pitchFamily="18" charset="0"/>
            </a:rPr>
            <a:t>	Yukarıdaki 3 durumun aynı anda var olması durumunda, yersiz</a:t>
          </a:r>
          <a:r>
            <a:rPr lang="tr-TR" sz="1200" b="0" baseline="0">
              <a:solidFill>
                <a:schemeClr val="tx1"/>
              </a:solidFill>
              <a:latin typeface="Times New Roman" panose="02020603050405020304" pitchFamily="18" charset="0"/>
              <a:ea typeface="+mn-ea"/>
              <a:cs typeface="Times New Roman" panose="02020603050405020304" pitchFamily="18" charset="0"/>
            </a:rPr>
            <a:t> kesilen vergi tutarını bulmak için 3 yöntem kullanılabilir.</a:t>
          </a:r>
        </a:p>
        <a:p>
          <a:pPr algn="l"/>
          <a:r>
            <a:rPr lang="tr-TR" sz="1200" b="1" u="sng" baseline="0">
              <a:solidFill>
                <a:schemeClr val="tx1"/>
              </a:solidFill>
              <a:latin typeface="Times New Roman" panose="02020603050405020304" pitchFamily="18" charset="0"/>
              <a:ea typeface="+mn-ea"/>
              <a:cs typeface="Times New Roman" panose="02020603050405020304" pitchFamily="18" charset="0"/>
            </a:rPr>
            <a:t>1)Vergiye Dahil Aylık Unsurları Dikkate Alınarak Hesaplama :</a:t>
          </a:r>
        </a:p>
        <a:p>
          <a:pPr algn="l"/>
          <a:r>
            <a:rPr lang="tr-TR" sz="1200" b="0">
              <a:solidFill>
                <a:schemeClr val="tx1"/>
              </a:solidFill>
              <a:latin typeface="Times New Roman" panose="02020603050405020304" pitchFamily="18" charset="0"/>
              <a:ea typeface="+mn-ea"/>
              <a:cs typeface="Times New Roman" panose="02020603050405020304" pitchFamily="18" charset="0"/>
            </a:rPr>
            <a:t> 	Yersiz kesilen vergi tutarını hesaplamak</a:t>
          </a:r>
          <a:r>
            <a:rPr lang="tr-TR" sz="1200" b="0" baseline="0">
              <a:solidFill>
                <a:schemeClr val="tx1"/>
              </a:solidFill>
              <a:latin typeface="Times New Roman" panose="02020603050405020304" pitchFamily="18" charset="0"/>
              <a:ea typeface="+mn-ea"/>
              <a:cs typeface="Times New Roman" panose="02020603050405020304" pitchFamily="18" charset="0"/>
            </a:rPr>
            <a:t> için aşağıdaki süreç kullanılır..</a:t>
          </a:r>
          <a:endParaRPr lang="tr-TR" sz="1200" b="0">
            <a:solidFill>
              <a:schemeClr val="tx1"/>
            </a:solidFill>
            <a:latin typeface="Times New Roman" panose="02020603050405020304" pitchFamily="18" charset="0"/>
            <a:ea typeface="+mn-ea"/>
            <a:cs typeface="Times New Roman" panose="02020603050405020304" pitchFamily="18" charset="0"/>
          </a:endParaRPr>
        </a:p>
        <a:p>
          <a:pPr algn="l"/>
          <a:r>
            <a:rPr lang="tr-TR" sz="1200" b="0">
              <a:solidFill>
                <a:schemeClr val="tx1"/>
              </a:solidFill>
              <a:latin typeface="Times New Roman" panose="02020603050405020304" pitchFamily="18" charset="0"/>
              <a:ea typeface="+mn-ea"/>
              <a:cs typeface="Times New Roman" panose="02020603050405020304" pitchFamily="18" charset="0"/>
            </a:rPr>
            <a:t>	 I.Vergiye dahil olan aylık unsurları, çalışılan güne göre hesaplanarak toplanmalıdır. </a:t>
          </a:r>
        </a:p>
        <a:p>
          <a:pPr algn="l"/>
          <a:r>
            <a:rPr lang="tr-TR" sz="1200" b="0">
              <a:solidFill>
                <a:schemeClr val="tx1"/>
              </a:solidFill>
              <a:latin typeface="Times New Roman" panose="02020603050405020304" pitchFamily="18" charset="0"/>
              <a:ea typeface="+mn-ea"/>
              <a:cs typeface="Times New Roman" panose="02020603050405020304" pitchFamily="18" charset="0"/>
            </a:rPr>
            <a:t>	II. Bulunan bu tutardan, ; SGK kişi payları, (5434 sayılı Kanuna tabi olan personelde tamamı, 5510 sayılı Kanuna tabi olan personelde çalışılan güne göre bulunun tutar) Gelir Gergisi Kanununa göre gelir vergisi matrahından  indirilmesi gereken diğer unsurlar   çıkarılarak çalışılan güne göre vergi matrahı bulunmalıdır.</a:t>
          </a:r>
        </a:p>
        <a:p>
          <a:pPr algn="l"/>
          <a:r>
            <a:rPr lang="tr-TR" sz="1200" b="0">
              <a:solidFill>
                <a:schemeClr val="tx1"/>
              </a:solidFill>
              <a:latin typeface="Times New Roman" panose="02020603050405020304" pitchFamily="18" charset="0"/>
              <a:ea typeface="+mn-ea"/>
              <a:cs typeface="Times New Roman" panose="02020603050405020304" pitchFamily="18" charset="0"/>
            </a:rPr>
            <a:t>	III. Bu tutara kamu görevlisinin kümülatif vergi matrahı göz önünde bulundurularak vergi oranı uygulanmalıdır. </a:t>
          </a:r>
        </a:p>
        <a:p>
          <a:pPr algn="l"/>
          <a:r>
            <a:rPr lang="tr-TR" sz="1200" b="0">
              <a:solidFill>
                <a:schemeClr val="tx1"/>
              </a:solidFill>
              <a:latin typeface="Times New Roman" panose="02020603050405020304" pitchFamily="18" charset="0"/>
              <a:ea typeface="+mn-ea"/>
              <a:cs typeface="Times New Roman" panose="02020603050405020304" pitchFamily="18" charset="0"/>
            </a:rPr>
            <a:t>	IV. Bu tutardan da vergi istisnası çıkarıldığında, çalışılan güne göre kesilmesi gereken vergi tutarı bulunmalıdır.</a:t>
          </a:r>
        </a:p>
        <a:p>
          <a:pPr algn="l"/>
          <a:r>
            <a:rPr lang="tr-TR" sz="1200" b="0">
              <a:solidFill>
                <a:schemeClr val="tx1"/>
              </a:solidFill>
              <a:latin typeface="Times New Roman" panose="02020603050405020304" pitchFamily="18" charset="0"/>
              <a:ea typeface="+mn-ea"/>
              <a:cs typeface="Times New Roman" panose="02020603050405020304" pitchFamily="18" charset="0"/>
            </a:rPr>
            <a:t>	V. Daha sonra yersiz kesilen vergi tutarı bulunmalıdır.</a:t>
          </a:r>
        </a:p>
        <a:p>
          <a:pPr algn="l"/>
          <a:r>
            <a:rPr lang="tr-TR" sz="1200" b="1" u="sng">
              <a:solidFill>
                <a:schemeClr val="tx1"/>
              </a:solidFill>
              <a:latin typeface="Times New Roman" panose="02020603050405020304" pitchFamily="18" charset="0"/>
              <a:ea typeface="+mn-ea"/>
              <a:cs typeface="Times New Roman" panose="02020603050405020304" pitchFamily="18" charset="0"/>
            </a:rPr>
            <a:t>2) Aylık Vergi Matrahı Dikkate Alınarak Hesaplama</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u="none">
              <a:solidFill>
                <a:schemeClr val="tx1"/>
              </a:solidFill>
              <a:latin typeface="Times New Roman" panose="02020603050405020304" pitchFamily="18" charset="0"/>
              <a:ea typeface="+mn-ea"/>
              <a:cs typeface="Times New Roman" panose="02020603050405020304" pitchFamily="18" charset="0"/>
            </a:rPr>
            <a:t>	</a:t>
          </a:r>
          <a:r>
            <a:rPr lang="tr-TR" sz="1200" b="0">
              <a:solidFill>
                <a:schemeClr val="tx1"/>
              </a:solidFill>
              <a:latin typeface="Times New Roman" panose="02020603050405020304" pitchFamily="18" charset="0"/>
              <a:ea typeface="+mn-ea"/>
              <a:cs typeface="Times New Roman" panose="02020603050405020304" pitchFamily="18" charset="0"/>
            </a:rPr>
            <a:t>Yersiz kesilen vergi tutarını hesaplamak için aşağıdaki süreç kullanılır.</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 	I. Aylık vergi Matrahı tutarından, çalışılan gün sayısı dikkate alınarak  çalışılan güne göre vergi matrahı bulunmalıdır.</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	II. Bu tutara kamu görevlisinin kümülatif vergi matrahı göz önünde bulundurularak vergi oranı uygulanmalıdır. </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	III. Bu tutardan da vergi istisnası çıkarıldığında, çalışılan güne göre kesilmesi gereken vergi tutarı bulunmalıdır.</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	V. Daha sonra yersiz kesilen vergi tutarı bulunmalıdır.</a:t>
          </a:r>
        </a:p>
        <a:p>
          <a:pPr marL="0" indent="0" algn="l"/>
          <a:r>
            <a:rPr lang="tr-TR" sz="1200" b="1" u="sng">
              <a:solidFill>
                <a:schemeClr val="tx1"/>
              </a:solidFill>
              <a:latin typeface="Times New Roman" panose="02020603050405020304" pitchFamily="18" charset="0"/>
              <a:ea typeface="+mn-ea"/>
              <a:cs typeface="Times New Roman" panose="02020603050405020304" pitchFamily="18" charset="0"/>
            </a:rPr>
            <a:t>3) Aylıklardan Geri Alınacak Tutarı Hesaplama Tablosunda Yer Alan Formülün Uygulanması</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	I.((Hesaplanan gelir vergisi/aydaki gün sayısı*çalışılan gün sayısı)-(Gelir vergisi istisna tutarı)) formülü uygulanarak kesilmesi gereken vergi tutarı bulunmalıdır.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	II.Daha sonra yersiz kesilen vergi tutarı bulunmalıdır.</a:t>
          </a:r>
        </a:p>
        <a:p>
          <a:pPr marL="0" marR="0" lvl="0" indent="0" algn="l" defTabSz="914400" eaLnBrk="1" fontAlgn="auto" latinLnBrk="0" hangingPunct="1">
            <a:lnSpc>
              <a:spcPct val="100000"/>
            </a:lnSpc>
            <a:spcBef>
              <a:spcPts val="0"/>
            </a:spcBef>
            <a:spcAft>
              <a:spcPts val="0"/>
            </a:spcAft>
            <a:buClrTx/>
            <a:buSzTx/>
            <a:buFontTx/>
            <a:buNone/>
            <a:tabLst/>
            <a:defRPr/>
          </a:pPr>
          <a:endParaRPr lang="tr-TR" sz="1200">
            <a:solidFill>
              <a:schemeClr val="tx1"/>
            </a:solidFill>
            <a:effectLst/>
          </a:endParaRPr>
        </a:p>
        <a:p>
          <a:pPr algn="l"/>
          <a:endParaRPr lang="tr-TR" sz="1200" b="0" baseline="0">
            <a:solidFill>
              <a:schemeClr val="tx1"/>
            </a:solidFill>
            <a:latin typeface="+mn-lt"/>
            <a:ea typeface="+mn-ea"/>
            <a:cs typeface="+mn-cs"/>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22</xdr:col>
      <xdr:colOff>0</xdr:colOff>
      <xdr:row>4</xdr:row>
      <xdr:rowOff>0</xdr:rowOff>
    </xdr:from>
    <xdr:to>
      <xdr:col>32</xdr:col>
      <xdr:colOff>492577</xdr:colOff>
      <xdr:row>7</xdr:row>
      <xdr:rowOff>182336</xdr:rowOff>
    </xdr:to>
    <xdr:sp macro="" textlink="">
      <xdr:nvSpPr>
        <xdr:cNvPr id="9" name="Yuvarlatılmış Dikdörtgen 8"/>
        <xdr:cNvSpPr/>
      </xdr:nvSpPr>
      <xdr:spPr>
        <a:xfrm>
          <a:off x="14830425" y="1352550"/>
          <a:ext cx="6312352" cy="753836"/>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200" b="0">
              <a:solidFill>
                <a:schemeClr val="tx1"/>
              </a:solidFill>
              <a:effectLst/>
              <a:latin typeface="Times New Roman" panose="02020603050405020304" pitchFamily="18" charset="0"/>
              <a:ea typeface="+mn-ea"/>
              <a:cs typeface="Times New Roman" panose="02020603050405020304" pitchFamily="18" charset="0"/>
            </a:rPr>
            <a:t>Yapılan hesaplama memuriyeti 5434 sayılı Kanunun 40 ıncı maddesinde belirtilen yaş hadleri ile sıhhi izin sürelerinin doldurulması hâli hariç diğer hâllerle sona erenlere ilişkindir</a:t>
          </a:r>
        </a:p>
        <a:p>
          <a:pPr algn="l"/>
          <a:endParaRPr lang="tr-TR" sz="1400" b="0">
            <a:solidFill>
              <a:sysClr val="windowText" lastClr="000000"/>
            </a:solidFill>
          </a:endParaRPr>
        </a:p>
      </xdr:txBody>
    </xdr:sp>
    <xdr:clientData/>
  </xdr:twoCellAnchor>
  <xdr:twoCellAnchor>
    <xdr:from>
      <xdr:col>22</xdr:col>
      <xdr:colOff>0</xdr:colOff>
      <xdr:row>9</xdr:row>
      <xdr:rowOff>0</xdr:rowOff>
    </xdr:from>
    <xdr:to>
      <xdr:col>32</xdr:col>
      <xdr:colOff>504824</xdr:colOff>
      <xdr:row>12</xdr:row>
      <xdr:rowOff>106893</xdr:rowOff>
    </xdr:to>
    <xdr:sp macro="" textlink="">
      <xdr:nvSpPr>
        <xdr:cNvPr id="11" name="Yuvarlatılmış Dikdörtgen 10"/>
        <xdr:cNvSpPr/>
      </xdr:nvSpPr>
      <xdr:spPr>
        <a:xfrm>
          <a:off x="14830425" y="2305050"/>
          <a:ext cx="6324599" cy="678393"/>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200" b="0">
              <a:solidFill>
                <a:schemeClr val="tx1"/>
              </a:solidFill>
              <a:latin typeface="Times New Roman" panose="02020603050405020304" pitchFamily="18" charset="0"/>
              <a:cs typeface="Times New Roman" panose="02020603050405020304" pitchFamily="18" charset="0"/>
            </a:rPr>
            <a:t>1) Ayın gün</a:t>
          </a:r>
          <a:r>
            <a:rPr lang="tr-TR" sz="1200" b="0" baseline="0">
              <a:solidFill>
                <a:schemeClr val="tx1"/>
              </a:solidFill>
              <a:latin typeface="Times New Roman" panose="02020603050405020304" pitchFamily="18" charset="0"/>
              <a:cs typeface="Times New Roman" panose="02020603050405020304" pitchFamily="18" charset="0"/>
            </a:rPr>
            <a:t> sayısı,  Prim hesaplamaları için her zaman 30 gün,</a:t>
          </a:r>
        </a:p>
        <a:p>
          <a:pPr algn="l"/>
          <a:r>
            <a:rPr lang="tr-TR" sz="1200" b="0" baseline="0">
              <a:solidFill>
                <a:schemeClr val="tx1"/>
              </a:solidFill>
              <a:latin typeface="Times New Roman" panose="02020603050405020304" pitchFamily="18" charset="0"/>
              <a:cs typeface="Times New Roman" panose="02020603050405020304" pitchFamily="18" charset="0"/>
            </a:rPr>
            <a:t>2) </a:t>
          </a:r>
          <a:r>
            <a:rPr lang="tr-TR" sz="1200" b="0">
              <a:solidFill>
                <a:schemeClr val="tx1"/>
              </a:solidFill>
              <a:effectLst/>
              <a:latin typeface="Times New Roman" panose="02020603050405020304" pitchFamily="18" charset="0"/>
              <a:ea typeface="+mn-ea"/>
              <a:cs typeface="Times New Roman" panose="02020603050405020304" pitchFamily="18" charset="0"/>
            </a:rPr>
            <a:t>Ayın gün</a:t>
          </a:r>
          <a:r>
            <a:rPr lang="tr-TR" sz="1200" b="0" baseline="0">
              <a:solidFill>
                <a:schemeClr val="tx1"/>
              </a:solidFill>
              <a:effectLst/>
              <a:latin typeface="Times New Roman" panose="02020603050405020304" pitchFamily="18" charset="0"/>
              <a:ea typeface="+mn-ea"/>
              <a:cs typeface="Times New Roman" panose="02020603050405020304" pitchFamily="18" charset="0"/>
            </a:rPr>
            <a:t> sayısı,  </a:t>
          </a:r>
          <a:r>
            <a:rPr lang="tr-TR" sz="1200" b="0" baseline="0">
              <a:solidFill>
                <a:schemeClr val="tx1"/>
              </a:solidFill>
              <a:latin typeface="Times New Roman" panose="02020603050405020304" pitchFamily="18" charset="0"/>
              <a:cs typeface="Times New Roman" panose="02020603050405020304" pitchFamily="18" charset="0"/>
            </a:rPr>
            <a:t>Aylık ve Vergi hesaplamaları için aydaki gün sayısı olarak dikkate alınacaktır</a:t>
          </a:r>
          <a:endParaRPr lang="tr-TR" sz="1200" b="0">
            <a:solidFill>
              <a:schemeClr val="tx1"/>
            </a:solidFill>
            <a:latin typeface="Times New Roman" panose="02020603050405020304" pitchFamily="18" charset="0"/>
            <a:cs typeface="Times New Roman" panose="02020603050405020304" pitchFamily="18" charset="0"/>
          </a:endParaRPr>
        </a:p>
      </xdr:txBody>
    </xdr:sp>
    <xdr:clientData/>
  </xdr:twoCellAnchor>
  <xdr:twoCellAnchor>
    <xdr:from>
      <xdr:col>22</xdr:col>
      <xdr:colOff>0</xdr:colOff>
      <xdr:row>22</xdr:row>
      <xdr:rowOff>0</xdr:rowOff>
    </xdr:from>
    <xdr:to>
      <xdr:col>32</xdr:col>
      <xdr:colOff>493712</xdr:colOff>
      <xdr:row>28</xdr:row>
      <xdr:rowOff>44450</xdr:rowOff>
    </xdr:to>
    <xdr:sp macro="" textlink="">
      <xdr:nvSpPr>
        <xdr:cNvPr id="12" name="Yuvarlatılmış Dikdörtgen 11"/>
        <xdr:cNvSpPr/>
      </xdr:nvSpPr>
      <xdr:spPr>
        <a:xfrm>
          <a:off x="14830425" y="5343525"/>
          <a:ext cx="6313487" cy="1244600"/>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indent="0" algn="l"/>
          <a:r>
            <a:rPr lang="tr-TR" sz="1200" b="0">
              <a:solidFill>
                <a:schemeClr val="tx1"/>
              </a:solidFill>
              <a:latin typeface="Times New Roman" panose="02020603050405020304" pitchFamily="18" charset="0"/>
              <a:ea typeface="+mn-ea"/>
              <a:cs typeface="Times New Roman" panose="02020603050405020304" pitchFamily="18" charset="0"/>
            </a:rPr>
            <a:t>1)Aylığını tam olarak alıp ay başından sonra görevinden ayrılanlar için peşin ödenmiş aylığın çalışılmayan süreye ait kısmı geri alınır.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2) Mevzuatı gereğince kıst hesaplanmayan aylık unsurları ile çalışıldıktan sonra ödenen aylık unsurlar borçlandırmaya dahil edilmez..</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3) Diğer aylık unsurlarında ise çalışılmayan günler borçlandırmaya dahil edilir.</a:t>
          </a:r>
        </a:p>
      </xdr:txBody>
    </xdr:sp>
    <xdr:clientData/>
  </xdr:twoCellAnchor>
  <xdr:twoCellAnchor>
    <xdr:from>
      <xdr:col>22</xdr:col>
      <xdr:colOff>0</xdr:colOff>
      <xdr:row>40</xdr:row>
      <xdr:rowOff>0</xdr:rowOff>
    </xdr:from>
    <xdr:to>
      <xdr:col>33</xdr:col>
      <xdr:colOff>595842</xdr:colOff>
      <xdr:row>48</xdr:row>
      <xdr:rowOff>147110</xdr:rowOff>
    </xdr:to>
    <xdr:sp macro="" textlink="">
      <xdr:nvSpPr>
        <xdr:cNvPr id="13" name="Yuvarlatılmış Dikdörtgen 12"/>
        <xdr:cNvSpPr/>
      </xdr:nvSpPr>
      <xdr:spPr>
        <a:xfrm>
          <a:off x="14830425" y="8982075"/>
          <a:ext cx="7025217" cy="2652185"/>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1) </a:t>
          </a:r>
          <a:r>
            <a:rPr lang="tr-TR" sz="1200" b="0" noProof="0">
              <a:solidFill>
                <a:schemeClr val="tx1"/>
              </a:solidFill>
              <a:latin typeface="Times New Roman" panose="02020603050405020304" pitchFamily="18" charset="0"/>
              <a:ea typeface="+mn-ea"/>
              <a:cs typeface="Times New Roman" panose="02020603050405020304" pitchFamily="18" charset="0"/>
            </a:rPr>
            <a:t>Ödenmesi gereken prim tutarları çalışılan gün sayısı dikkate alınarak hesaplanır.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noProof="0">
              <a:solidFill>
                <a:schemeClr val="tx1"/>
              </a:solidFill>
              <a:latin typeface="Times New Roman" panose="02020603050405020304" pitchFamily="18" charset="0"/>
              <a:ea typeface="+mn-ea"/>
              <a:cs typeface="Times New Roman" panose="02020603050405020304" pitchFamily="18" charset="0"/>
            </a:rPr>
            <a:t>2) Aylık prim ve hizmet belgesi SGK’ye gönderilmediği için, çalışılan gün sayısı dikkate alınarak SGK’ye bildirim yapılır.</a:t>
          </a:r>
        </a:p>
        <a:p>
          <a:pPr marL="0" indent="0" algn="l"/>
          <a:r>
            <a:rPr lang="tr-TR" sz="1200" b="0" noProof="0">
              <a:solidFill>
                <a:schemeClr val="tx1"/>
              </a:solidFill>
              <a:latin typeface="Times New Roman" panose="02020603050405020304" pitchFamily="18" charset="0"/>
              <a:ea typeface="+mn-ea"/>
              <a:cs typeface="Times New Roman" panose="02020603050405020304" pitchFamily="18" charset="0"/>
            </a:rPr>
            <a:t>3) Çalışılmayan süreye ait GSS primi %12 oranında İşveren tarafından karşılanır.</a:t>
          </a:r>
        </a:p>
        <a:p>
          <a:pPr marL="0" indent="0" algn="l"/>
          <a:r>
            <a:rPr lang="tr-TR" sz="1200" b="0" noProof="0">
              <a:solidFill>
                <a:schemeClr val="tx1"/>
              </a:solidFill>
              <a:latin typeface="Times New Roman" panose="02020603050405020304" pitchFamily="18" charset="0"/>
              <a:ea typeface="+mn-ea"/>
              <a:cs typeface="Times New Roman" panose="02020603050405020304" pitchFamily="18" charset="0"/>
            </a:rPr>
            <a:t>4) </a:t>
          </a:r>
          <a:r>
            <a:rPr lang="tr-TR" sz="1200" b="0">
              <a:solidFill>
                <a:schemeClr val="tx1"/>
              </a:solidFill>
              <a:latin typeface="Times New Roman" panose="02020603050405020304" pitchFamily="18" charset="0"/>
              <a:ea typeface="+mn-ea"/>
              <a:cs typeface="Times New Roman" panose="02020603050405020304" pitchFamily="18" charset="0"/>
            </a:rPr>
            <a:t>Tabloda "Ödenmesi gereken prim" başlığı altında yer alan devlet payı toplamı ile Dev. Tar. Karş. Gereken GSS Prim Tutarının toplamı  SGK'ye bildirilmesi gereken işveren payıdır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5) Tabloda "Ödenmesi gereken prim" başlığı altında yer alan kişi payı toplamı SGK'ye bildirilmesi gereken kişi payıdır.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6)Tabloda "Hak edilmeyen" başlığı altında yer alan devlet payı toplamından  Dev. Tar. Karş. Gereken GSS Prim Tutarının  çıkarılmasıyla bulunan tutarı gelir kaydedilir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7) Tabloda "Hak edilmeyen" başlığı altında yer alan kişi payı  toplamı kamu görevlisinin borcunu azaltıcı unsur olarak dikkate alınır.</a:t>
          </a:r>
        </a:p>
        <a:p>
          <a:pPr marL="0" marR="0" lvl="0" indent="0" algn="l" defTabSz="914400" eaLnBrk="1" fontAlgn="auto" latinLnBrk="0" hangingPunct="1">
            <a:lnSpc>
              <a:spcPct val="100000"/>
            </a:lnSpc>
            <a:spcBef>
              <a:spcPts val="0"/>
            </a:spcBef>
            <a:spcAft>
              <a:spcPts val="0"/>
            </a:spcAft>
            <a:buClrTx/>
            <a:buSzTx/>
            <a:buFontTx/>
            <a:buNone/>
            <a:tabLst/>
            <a:defRPr/>
          </a:pPr>
          <a:endParaRPr lang="tr-TR" sz="1400" b="0">
            <a:solidFill>
              <a:schemeClr val="tx1"/>
            </a:solidFill>
            <a:latin typeface="+mn-lt"/>
            <a:ea typeface="+mn-ea"/>
            <a:cs typeface="+mn-cs"/>
          </a:endParaRPr>
        </a:p>
      </xdr:txBody>
    </xdr:sp>
    <xdr:clientData/>
  </xdr:twoCellAnchor>
  <xdr:twoCellAnchor>
    <xdr:from>
      <xdr:col>10</xdr:col>
      <xdr:colOff>84667</xdr:colOff>
      <xdr:row>58</xdr:row>
      <xdr:rowOff>211666</xdr:rowOff>
    </xdr:from>
    <xdr:to>
      <xdr:col>11</xdr:col>
      <xdr:colOff>31750</xdr:colOff>
      <xdr:row>58</xdr:row>
      <xdr:rowOff>242453</xdr:rowOff>
    </xdr:to>
    <xdr:cxnSp macro="">
      <xdr:nvCxnSpPr>
        <xdr:cNvPr id="16" name="Düz Ok Bağlayıcısı 15"/>
        <xdr:cNvCxnSpPr/>
      </xdr:nvCxnSpPr>
      <xdr:spPr>
        <a:xfrm>
          <a:off x="6856942" y="14642041"/>
          <a:ext cx="556683" cy="3078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238125</xdr:colOff>
      <xdr:row>67</xdr:row>
      <xdr:rowOff>104775</xdr:rowOff>
    </xdr:from>
    <xdr:to>
      <xdr:col>32</xdr:col>
      <xdr:colOff>488950</xdr:colOff>
      <xdr:row>69</xdr:row>
      <xdr:rowOff>185738</xdr:rowOff>
    </xdr:to>
    <xdr:sp macro="" textlink="">
      <xdr:nvSpPr>
        <xdr:cNvPr id="10" name="Yuvarlatılmış Dikdörtgen 9"/>
        <xdr:cNvSpPr/>
      </xdr:nvSpPr>
      <xdr:spPr>
        <a:xfrm>
          <a:off x="15068550" y="16602075"/>
          <a:ext cx="6070600" cy="461963"/>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Damga vergisinin tamamının “kesilmesi gereken vergi tutarı” olarak dikkate alınması gerekir.</a:t>
          </a:r>
        </a:p>
        <a:p>
          <a:endParaRPr lang="tr-TR" sz="1200" b="0" baseline="0">
            <a:solidFill>
              <a:schemeClr val="tx1"/>
            </a:solidFill>
            <a:latin typeface="+mn-lt"/>
            <a:ea typeface="+mn-ea"/>
            <a:cs typeface="+mn-cs"/>
          </a:endParaRPr>
        </a:p>
      </xdr:txBody>
    </xdr:sp>
    <xdr:clientData/>
  </xdr:twoCellAnchor>
  <xdr:twoCellAnchor>
    <xdr:from>
      <xdr:col>22</xdr:col>
      <xdr:colOff>9525</xdr:colOff>
      <xdr:row>49</xdr:row>
      <xdr:rowOff>66675</xdr:rowOff>
    </xdr:from>
    <xdr:to>
      <xdr:col>32</xdr:col>
      <xdr:colOff>527050</xdr:colOff>
      <xdr:row>66</xdr:row>
      <xdr:rowOff>95250</xdr:rowOff>
    </xdr:to>
    <xdr:sp macro="" textlink="">
      <xdr:nvSpPr>
        <xdr:cNvPr id="15" name="Yuvarlatılmış Dikdörtgen 14"/>
        <xdr:cNvSpPr/>
      </xdr:nvSpPr>
      <xdr:spPr>
        <a:xfrm>
          <a:off x="14839950" y="11744325"/>
          <a:ext cx="6337300" cy="4657725"/>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200" b="0" baseline="0">
              <a:solidFill>
                <a:schemeClr val="tx1"/>
              </a:solidFill>
              <a:latin typeface="+mn-lt"/>
              <a:ea typeface="+mn-ea"/>
              <a:cs typeface="+mn-cs"/>
            </a:rPr>
            <a:t>	</a:t>
          </a:r>
          <a:r>
            <a:rPr lang="tr-TR" sz="1200" b="0">
              <a:solidFill>
                <a:schemeClr val="tx1"/>
              </a:solidFill>
              <a:latin typeface="Times New Roman" panose="02020603050405020304" pitchFamily="18" charset="0"/>
              <a:ea typeface="+mn-ea"/>
              <a:cs typeface="Times New Roman" panose="02020603050405020304" pitchFamily="18" charset="0"/>
            </a:rPr>
            <a:t>Kamu Görevlisinin; </a:t>
          </a:r>
        </a:p>
        <a:p>
          <a:pPr algn="l"/>
          <a:r>
            <a:rPr lang="tr-TR" sz="1200" b="0">
              <a:solidFill>
                <a:schemeClr val="tx1"/>
              </a:solidFill>
              <a:latin typeface="Times New Roman" panose="02020603050405020304" pitchFamily="18" charset="0"/>
              <a:ea typeface="+mn-ea"/>
              <a:cs typeface="Times New Roman" panose="02020603050405020304" pitchFamily="18" charset="0"/>
            </a:rPr>
            <a:t>	-5510 saylı Kanuna tabi olması</a:t>
          </a:r>
        </a:p>
        <a:p>
          <a:pPr algn="l"/>
          <a:r>
            <a:rPr lang="tr-TR" sz="1200" b="0">
              <a:solidFill>
                <a:schemeClr val="tx1"/>
              </a:solidFill>
              <a:latin typeface="Times New Roman" panose="02020603050405020304" pitchFamily="18" charset="0"/>
              <a:ea typeface="+mn-ea"/>
              <a:cs typeface="Times New Roman" panose="02020603050405020304" pitchFamily="18" charset="0"/>
            </a:rPr>
            <a:t>	-SGK kişi payı dışında Gelir Gergisi Kanununa göre gelir vergisi matrahından  indirilmesi gereken başka bir unsurun bulunmaması</a:t>
          </a:r>
        </a:p>
        <a:p>
          <a:pPr algn="l"/>
          <a:r>
            <a:rPr lang="tr-TR" sz="1200" b="0">
              <a:solidFill>
                <a:schemeClr val="tx1"/>
              </a:solidFill>
              <a:latin typeface="Times New Roman" panose="02020603050405020304" pitchFamily="18" charset="0"/>
              <a:ea typeface="+mn-ea"/>
              <a:cs typeface="Times New Roman" panose="02020603050405020304" pitchFamily="18" charset="0"/>
            </a:rPr>
            <a:t>	-Çalışılan ayın gün sayısının 30 olması</a:t>
          </a:r>
        </a:p>
        <a:p>
          <a:pPr algn="l"/>
          <a:r>
            <a:rPr lang="tr-TR" sz="1200" b="0">
              <a:solidFill>
                <a:schemeClr val="tx1"/>
              </a:solidFill>
              <a:latin typeface="Times New Roman" panose="02020603050405020304" pitchFamily="18" charset="0"/>
              <a:ea typeface="+mn-ea"/>
              <a:cs typeface="Times New Roman" panose="02020603050405020304" pitchFamily="18" charset="0"/>
            </a:rPr>
            <a:t>	-Görevden ayrılma biçiminin memuriyetin sona ermesi ya da aylıksız izne ayrılma durumu olması </a:t>
          </a:r>
        </a:p>
        <a:p>
          <a:pPr algn="l"/>
          <a:r>
            <a:rPr lang="tr-TR" sz="1200" b="0">
              <a:solidFill>
                <a:schemeClr val="tx1"/>
              </a:solidFill>
              <a:latin typeface="Times New Roman" panose="02020603050405020304" pitchFamily="18" charset="0"/>
              <a:ea typeface="+mn-ea"/>
              <a:cs typeface="Times New Roman" panose="02020603050405020304" pitchFamily="18" charset="0"/>
            </a:rPr>
            <a:t>	Yukarıdaki 4 durumun aynı anda var </a:t>
          </a:r>
          <a:r>
            <a:rPr lang="tr-TR" sz="1200" b="1" u="sng">
              <a:solidFill>
                <a:schemeClr val="tx1"/>
              </a:solidFill>
              <a:latin typeface="Times New Roman" panose="02020603050405020304" pitchFamily="18" charset="0"/>
              <a:ea typeface="+mn-ea"/>
              <a:cs typeface="Times New Roman" panose="02020603050405020304" pitchFamily="18" charset="0"/>
            </a:rPr>
            <a:t>olmaması </a:t>
          </a:r>
          <a:r>
            <a:rPr lang="tr-TR" sz="1200" b="0">
              <a:solidFill>
                <a:schemeClr val="tx1"/>
              </a:solidFill>
              <a:latin typeface="Times New Roman" panose="02020603050405020304" pitchFamily="18" charset="0"/>
              <a:ea typeface="+mn-ea"/>
              <a:cs typeface="Times New Roman" panose="02020603050405020304" pitchFamily="18" charset="0"/>
            </a:rPr>
            <a:t> durumunda  yersiz kesilen vergi tutarını bulmak için sadece aşağıdaki yöntem kullanılabilir.  </a:t>
          </a:r>
        </a:p>
        <a:p>
          <a:pPr algn="l"/>
          <a:r>
            <a:rPr lang="tr-TR" sz="1200" b="1" u="sng">
              <a:solidFill>
                <a:schemeClr val="tx1"/>
              </a:solidFill>
              <a:latin typeface="Times New Roman" panose="02020603050405020304" pitchFamily="18" charset="0"/>
              <a:ea typeface="+mn-ea"/>
              <a:cs typeface="Times New Roman" panose="02020603050405020304" pitchFamily="18" charset="0"/>
            </a:rPr>
            <a:t>Vergiye Dahil Aylık Unsurları Dikkate Alınarak Hesaplama </a:t>
          </a:r>
          <a:r>
            <a:rPr lang="tr-TR" sz="1200" b="0">
              <a:solidFill>
                <a:schemeClr val="tx1"/>
              </a:solidFill>
              <a:latin typeface="Times New Roman" panose="02020603050405020304" pitchFamily="18" charset="0"/>
              <a:ea typeface="+mn-ea"/>
              <a:cs typeface="Times New Roman" panose="02020603050405020304" pitchFamily="18" charset="0"/>
            </a:rPr>
            <a:t>:</a:t>
          </a:r>
        </a:p>
        <a:p>
          <a:pPr algn="l"/>
          <a:r>
            <a:rPr lang="tr-TR" sz="1200" b="0">
              <a:solidFill>
                <a:schemeClr val="tx1"/>
              </a:solidFill>
              <a:latin typeface="Times New Roman" panose="02020603050405020304" pitchFamily="18" charset="0"/>
              <a:ea typeface="+mn-ea"/>
              <a:cs typeface="Times New Roman" panose="02020603050405020304" pitchFamily="18" charset="0"/>
            </a:rPr>
            <a:t> 	Yersiz kesilen vergi tutarını hesaplamak için aşağıdaki süreç kullanılır..</a:t>
          </a:r>
        </a:p>
        <a:p>
          <a:pPr algn="l"/>
          <a:r>
            <a:rPr lang="tr-TR" sz="1200" b="0">
              <a:solidFill>
                <a:schemeClr val="tx1"/>
              </a:solidFill>
              <a:latin typeface="Times New Roman" panose="02020603050405020304" pitchFamily="18" charset="0"/>
              <a:ea typeface="+mn-ea"/>
              <a:cs typeface="Times New Roman" panose="02020603050405020304" pitchFamily="18" charset="0"/>
            </a:rPr>
            <a:t>	 I.Vergiye dahil olan aylık unsurları, çalışılan güne göre hesaplanarak toplanmalıdır. </a:t>
          </a:r>
        </a:p>
        <a:p>
          <a:pPr algn="l"/>
          <a:r>
            <a:rPr lang="tr-TR" sz="1200" b="0">
              <a:solidFill>
                <a:schemeClr val="tx1"/>
              </a:solidFill>
              <a:latin typeface="Times New Roman" panose="02020603050405020304" pitchFamily="18" charset="0"/>
              <a:ea typeface="+mn-ea"/>
              <a:cs typeface="Times New Roman" panose="02020603050405020304" pitchFamily="18" charset="0"/>
            </a:rPr>
            <a:t>	II. Bulunan bu tutardan, ; SGK kişi payları, (5434 sayılı Kanuna tabi olan personelde tamamı, 5510 sayılı Kanuna tabi olan personelde çalışılan güne göre bulunun tutar) Gelir Gergisi Kanununa göre gelir vergisi matrahından  indirilmesi gereken diğer unsurlar   çıkarılarak çalışılan güne göre vergi matrahı bulunmalıdır.</a:t>
          </a:r>
        </a:p>
        <a:p>
          <a:pPr algn="l"/>
          <a:r>
            <a:rPr lang="tr-TR" sz="1200" b="0">
              <a:solidFill>
                <a:schemeClr val="tx1"/>
              </a:solidFill>
              <a:latin typeface="Times New Roman" panose="02020603050405020304" pitchFamily="18" charset="0"/>
              <a:ea typeface="+mn-ea"/>
              <a:cs typeface="Times New Roman" panose="02020603050405020304" pitchFamily="18" charset="0"/>
            </a:rPr>
            <a:t>	III. Bu tutara kamu görevlisinin kümülatif vergi matrahı göz önünde bulundurularak vergi oranı uygulanmalıdır. </a:t>
          </a:r>
        </a:p>
        <a:p>
          <a:pPr algn="l"/>
          <a:r>
            <a:rPr lang="tr-TR" sz="1200" b="0">
              <a:solidFill>
                <a:schemeClr val="tx1"/>
              </a:solidFill>
              <a:latin typeface="Times New Roman" panose="02020603050405020304" pitchFamily="18" charset="0"/>
              <a:ea typeface="+mn-ea"/>
              <a:cs typeface="Times New Roman" panose="02020603050405020304" pitchFamily="18" charset="0"/>
            </a:rPr>
            <a:t>	IV. Bu tutardan da vergi istisnası çıkarıldığında, çalışılan güne göre kesilmesi gereken vergi tutarı bulunmalıdır.</a:t>
          </a:r>
        </a:p>
        <a:p>
          <a:pPr algn="l"/>
          <a:r>
            <a:rPr lang="tr-TR" sz="1200" b="0">
              <a:solidFill>
                <a:schemeClr val="tx1"/>
              </a:solidFill>
              <a:latin typeface="Times New Roman" panose="02020603050405020304" pitchFamily="18" charset="0"/>
              <a:ea typeface="+mn-ea"/>
              <a:cs typeface="Times New Roman" panose="02020603050405020304" pitchFamily="18" charset="0"/>
            </a:rPr>
            <a:t>	V. Daha sonra yersiz kesilen vergi tutarı bulunmalıdır.</a:t>
          </a:r>
        </a:p>
        <a:p>
          <a:pPr algn="l"/>
          <a:endParaRPr lang="tr-TR" sz="1200" b="0" baseline="0">
            <a:solidFill>
              <a:schemeClr val="tx1"/>
            </a:solidFill>
            <a:latin typeface="+mn-lt"/>
            <a:ea typeface="+mn-ea"/>
            <a:cs typeface="+mn-cs"/>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21</xdr:col>
      <xdr:colOff>365124</xdr:colOff>
      <xdr:row>2</xdr:row>
      <xdr:rowOff>152400</xdr:rowOff>
    </xdr:from>
    <xdr:to>
      <xdr:col>33</xdr:col>
      <xdr:colOff>587375</xdr:colOff>
      <xdr:row>11</xdr:row>
      <xdr:rowOff>149225</xdr:rowOff>
    </xdr:to>
    <xdr:sp macro="" textlink="">
      <xdr:nvSpPr>
        <xdr:cNvPr id="9" name="Yuvarlatılmış Dikdörtgen 8"/>
        <xdr:cNvSpPr/>
      </xdr:nvSpPr>
      <xdr:spPr>
        <a:xfrm>
          <a:off x="18097499" y="1009650"/>
          <a:ext cx="6985001" cy="2044700"/>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400" b="0">
              <a:solidFill>
                <a:srgbClr val="0070C0"/>
              </a:solidFill>
            </a:rPr>
            <a:t>!!!!!! 5510 SAYILI  KANUNA TABİ VE BAKMAKLA YÜKÜMLÜ OLDUĞU KİMSENİN BULUNDUĞU</a:t>
          </a:r>
          <a:r>
            <a:rPr lang="tr-TR" sz="1400" b="0" baseline="0">
              <a:solidFill>
                <a:srgbClr val="0070C0"/>
              </a:solidFill>
            </a:rPr>
            <a:t> KAMU GÖREVLİSİNİN  ASKERE GİTMESİ DURUMUNDA HAZIRLANACAK AYLIKLARDAN GERİ ALINACAK TUTARI HESAPLAMA TABLOSU, 5510 SAYILI KANUNA TABİ OLAN KAMU GÖREVLİSİNİN AYLIKSIZ İZNE AYRILMASI DURUMUNDA HAZIRLANACAK AYLIKLARDAN GERİ ALINACAK TUTARI HESAPLAMA TABLOSU İLE AYNIDIR.!!!!!</a:t>
          </a:r>
          <a:endParaRPr lang="tr-TR" sz="1400" b="0">
            <a:solidFill>
              <a:srgbClr val="0070C0"/>
            </a:solidFill>
          </a:endParaRPr>
        </a:p>
      </xdr:txBody>
    </xdr:sp>
    <xdr:clientData/>
  </xdr:twoCellAnchor>
  <xdr:twoCellAnchor>
    <xdr:from>
      <xdr:col>22</xdr:col>
      <xdr:colOff>0</xdr:colOff>
      <xdr:row>13</xdr:row>
      <xdr:rowOff>0</xdr:rowOff>
    </xdr:from>
    <xdr:to>
      <xdr:col>32</xdr:col>
      <xdr:colOff>502102</xdr:colOff>
      <xdr:row>16</xdr:row>
      <xdr:rowOff>182336</xdr:rowOff>
    </xdr:to>
    <xdr:sp macro="" textlink="">
      <xdr:nvSpPr>
        <xdr:cNvPr id="10" name="Yuvarlatılmış Dikdörtgen 9"/>
        <xdr:cNvSpPr/>
      </xdr:nvSpPr>
      <xdr:spPr>
        <a:xfrm>
          <a:off x="18157031" y="3274219"/>
          <a:ext cx="6312352" cy="753836"/>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200" b="0">
              <a:solidFill>
                <a:schemeClr val="tx1"/>
              </a:solidFill>
              <a:effectLst/>
              <a:latin typeface="Times New Roman" panose="02020603050405020304" pitchFamily="18" charset="0"/>
              <a:ea typeface="+mn-ea"/>
              <a:cs typeface="Times New Roman" panose="02020603050405020304" pitchFamily="18" charset="0"/>
            </a:rPr>
            <a:t>Yapılan hesaplama memuriyeti 5434 sayılı Kanunun 40 ıncı maddesinde belirtilen yaş hadleri ile sıhhi izin sürelerinin doldurulması hâli hariç diğer hâllerle sona erenlere ilişkindir</a:t>
          </a:r>
        </a:p>
        <a:p>
          <a:pPr algn="l"/>
          <a:endParaRPr lang="tr-TR" sz="1400" b="0">
            <a:solidFill>
              <a:sysClr val="windowText" lastClr="000000"/>
            </a:solidFill>
          </a:endParaRPr>
        </a:p>
      </xdr:txBody>
    </xdr:sp>
    <xdr:clientData/>
  </xdr:twoCellAnchor>
  <xdr:twoCellAnchor>
    <xdr:from>
      <xdr:col>22</xdr:col>
      <xdr:colOff>0</xdr:colOff>
      <xdr:row>17</xdr:row>
      <xdr:rowOff>0</xdr:rowOff>
    </xdr:from>
    <xdr:to>
      <xdr:col>32</xdr:col>
      <xdr:colOff>514349</xdr:colOff>
      <xdr:row>19</xdr:row>
      <xdr:rowOff>106893</xdr:rowOff>
    </xdr:to>
    <xdr:sp macro="" textlink="">
      <xdr:nvSpPr>
        <xdr:cNvPr id="11" name="Yuvarlatılmış Dikdörtgen 10"/>
        <xdr:cNvSpPr/>
      </xdr:nvSpPr>
      <xdr:spPr>
        <a:xfrm>
          <a:off x="18157031" y="4214813"/>
          <a:ext cx="6324599" cy="678393"/>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200" b="0">
              <a:solidFill>
                <a:schemeClr val="tx1"/>
              </a:solidFill>
              <a:latin typeface="Times New Roman" panose="02020603050405020304" pitchFamily="18" charset="0"/>
              <a:cs typeface="Times New Roman" panose="02020603050405020304" pitchFamily="18" charset="0"/>
            </a:rPr>
            <a:t>1) Ayın gün</a:t>
          </a:r>
          <a:r>
            <a:rPr lang="tr-TR" sz="1200" b="0" baseline="0">
              <a:solidFill>
                <a:schemeClr val="tx1"/>
              </a:solidFill>
              <a:latin typeface="Times New Roman" panose="02020603050405020304" pitchFamily="18" charset="0"/>
              <a:cs typeface="Times New Roman" panose="02020603050405020304" pitchFamily="18" charset="0"/>
            </a:rPr>
            <a:t> sayısı,  Prim hesaplamaları için her zaman 30 gün,</a:t>
          </a:r>
        </a:p>
        <a:p>
          <a:pPr algn="l"/>
          <a:r>
            <a:rPr lang="tr-TR" sz="1200" b="0" baseline="0">
              <a:solidFill>
                <a:schemeClr val="tx1"/>
              </a:solidFill>
              <a:latin typeface="Times New Roman" panose="02020603050405020304" pitchFamily="18" charset="0"/>
              <a:cs typeface="Times New Roman" panose="02020603050405020304" pitchFamily="18" charset="0"/>
            </a:rPr>
            <a:t>2) </a:t>
          </a:r>
          <a:r>
            <a:rPr lang="tr-TR" sz="1200" b="0">
              <a:solidFill>
                <a:schemeClr val="tx1"/>
              </a:solidFill>
              <a:effectLst/>
              <a:latin typeface="Times New Roman" panose="02020603050405020304" pitchFamily="18" charset="0"/>
              <a:ea typeface="+mn-ea"/>
              <a:cs typeface="Times New Roman" panose="02020603050405020304" pitchFamily="18" charset="0"/>
            </a:rPr>
            <a:t>Ayın gün</a:t>
          </a:r>
          <a:r>
            <a:rPr lang="tr-TR" sz="1200" b="0" baseline="0">
              <a:solidFill>
                <a:schemeClr val="tx1"/>
              </a:solidFill>
              <a:effectLst/>
              <a:latin typeface="Times New Roman" panose="02020603050405020304" pitchFamily="18" charset="0"/>
              <a:ea typeface="+mn-ea"/>
              <a:cs typeface="Times New Roman" panose="02020603050405020304" pitchFamily="18" charset="0"/>
            </a:rPr>
            <a:t> sayısı,  </a:t>
          </a:r>
          <a:r>
            <a:rPr lang="tr-TR" sz="1200" b="0" baseline="0">
              <a:solidFill>
                <a:schemeClr val="tx1"/>
              </a:solidFill>
              <a:latin typeface="Times New Roman" panose="02020603050405020304" pitchFamily="18" charset="0"/>
              <a:cs typeface="Times New Roman" panose="02020603050405020304" pitchFamily="18" charset="0"/>
            </a:rPr>
            <a:t>Aylık ve Vergi hesaplamaları için aydaki gün sayısı olarak dikkate alınacaktır</a:t>
          </a:r>
          <a:endParaRPr lang="tr-TR" sz="1200" b="0">
            <a:solidFill>
              <a:schemeClr val="tx1"/>
            </a:solidFill>
            <a:latin typeface="Times New Roman" panose="02020603050405020304" pitchFamily="18" charset="0"/>
            <a:cs typeface="Times New Roman" panose="02020603050405020304" pitchFamily="18" charset="0"/>
          </a:endParaRPr>
        </a:p>
      </xdr:txBody>
    </xdr:sp>
    <xdr:clientData/>
  </xdr:twoCellAnchor>
  <xdr:twoCellAnchor>
    <xdr:from>
      <xdr:col>22</xdr:col>
      <xdr:colOff>0</xdr:colOff>
      <xdr:row>24</xdr:row>
      <xdr:rowOff>0</xdr:rowOff>
    </xdr:from>
    <xdr:to>
      <xdr:col>32</xdr:col>
      <xdr:colOff>503237</xdr:colOff>
      <xdr:row>30</xdr:row>
      <xdr:rowOff>30163</xdr:rowOff>
    </xdr:to>
    <xdr:sp macro="" textlink="">
      <xdr:nvSpPr>
        <xdr:cNvPr id="12" name="Yuvarlatılmış Dikdörtgen 11"/>
        <xdr:cNvSpPr/>
      </xdr:nvSpPr>
      <xdr:spPr>
        <a:xfrm>
          <a:off x="18157031" y="5941219"/>
          <a:ext cx="6313487" cy="1244600"/>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indent="0" algn="l"/>
          <a:r>
            <a:rPr lang="tr-TR" sz="1200" b="0">
              <a:solidFill>
                <a:schemeClr val="tx1"/>
              </a:solidFill>
              <a:latin typeface="Times New Roman" panose="02020603050405020304" pitchFamily="18" charset="0"/>
              <a:ea typeface="+mn-ea"/>
              <a:cs typeface="Times New Roman" panose="02020603050405020304" pitchFamily="18" charset="0"/>
            </a:rPr>
            <a:t>1)Aylığını tam olarak alıp ay başından sonra görevinden ayrılanlar için peşin ödenmiş aylığın çalışılmayan süreye ait kısmı geri alınır.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2) Mevzuatı gereğince kıst hesaplanmayan aylık unsurları ile çalışıldıktan sonra ödenen aylık unsurlar borçlandırmaya dahil edilmez..</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3) Diğer aylık unsurlarında ise çalışılmayan günler borçlandırmaya dahil edilir.</a:t>
          </a:r>
        </a:p>
      </xdr:txBody>
    </xdr:sp>
    <xdr:clientData/>
  </xdr:twoCellAnchor>
  <xdr:twoCellAnchor>
    <xdr:from>
      <xdr:col>22</xdr:col>
      <xdr:colOff>0</xdr:colOff>
      <xdr:row>41</xdr:row>
      <xdr:rowOff>0</xdr:rowOff>
    </xdr:from>
    <xdr:to>
      <xdr:col>34</xdr:col>
      <xdr:colOff>529</xdr:colOff>
      <xdr:row>49</xdr:row>
      <xdr:rowOff>449529</xdr:rowOff>
    </xdr:to>
    <xdr:sp macro="" textlink="">
      <xdr:nvSpPr>
        <xdr:cNvPr id="13" name="Yuvarlatılmış Dikdörtgen 12"/>
        <xdr:cNvSpPr/>
      </xdr:nvSpPr>
      <xdr:spPr>
        <a:xfrm>
          <a:off x="18157031" y="9417844"/>
          <a:ext cx="7025217" cy="2652185"/>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1) </a:t>
          </a:r>
          <a:r>
            <a:rPr lang="tr-TR" sz="1200" b="0" noProof="0">
              <a:solidFill>
                <a:schemeClr val="tx1"/>
              </a:solidFill>
              <a:latin typeface="Times New Roman" panose="02020603050405020304" pitchFamily="18" charset="0"/>
              <a:ea typeface="+mn-ea"/>
              <a:cs typeface="Times New Roman" panose="02020603050405020304" pitchFamily="18" charset="0"/>
            </a:rPr>
            <a:t>Ödenmesi gereken prim tutarları çalışılan gün sayısı dikkate alınarak hesaplanır.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noProof="0">
              <a:solidFill>
                <a:schemeClr val="tx1"/>
              </a:solidFill>
              <a:latin typeface="Times New Roman" panose="02020603050405020304" pitchFamily="18" charset="0"/>
              <a:ea typeface="+mn-ea"/>
              <a:cs typeface="Times New Roman" panose="02020603050405020304" pitchFamily="18" charset="0"/>
            </a:rPr>
            <a:t>2) Aylık prim ve hizmet belgesi SGK’ye gönderilmediği için, çalışılan gün sayısı dikkate alınarak SGK’ye bildirim yapılır.</a:t>
          </a:r>
        </a:p>
        <a:p>
          <a:pPr marL="0" indent="0" algn="l"/>
          <a:r>
            <a:rPr lang="tr-TR" sz="1200" b="0" noProof="0">
              <a:solidFill>
                <a:schemeClr val="tx1"/>
              </a:solidFill>
              <a:latin typeface="Times New Roman" panose="02020603050405020304" pitchFamily="18" charset="0"/>
              <a:ea typeface="+mn-ea"/>
              <a:cs typeface="Times New Roman" panose="02020603050405020304" pitchFamily="18" charset="0"/>
            </a:rPr>
            <a:t>3) Çalışılmayan süreye ait GSS primi %12 oranında İşveren tarafından karşılanır.</a:t>
          </a:r>
        </a:p>
        <a:p>
          <a:pPr marL="0" indent="0" algn="l"/>
          <a:r>
            <a:rPr lang="tr-TR" sz="1200" b="0" noProof="0">
              <a:solidFill>
                <a:schemeClr val="tx1"/>
              </a:solidFill>
              <a:latin typeface="Times New Roman" panose="02020603050405020304" pitchFamily="18" charset="0"/>
              <a:ea typeface="+mn-ea"/>
              <a:cs typeface="Times New Roman" panose="02020603050405020304" pitchFamily="18" charset="0"/>
            </a:rPr>
            <a:t>4) </a:t>
          </a:r>
          <a:r>
            <a:rPr lang="tr-TR" sz="1200" b="0">
              <a:solidFill>
                <a:schemeClr val="tx1"/>
              </a:solidFill>
              <a:latin typeface="Times New Roman" panose="02020603050405020304" pitchFamily="18" charset="0"/>
              <a:ea typeface="+mn-ea"/>
              <a:cs typeface="Times New Roman" panose="02020603050405020304" pitchFamily="18" charset="0"/>
            </a:rPr>
            <a:t>Tabloda "Ödenmesi gereken prim" başlığı altında yer alan devlet payı toplamı ile Dev. Tar. Karş. Gereken GSS Prim Tutarının toplamı  SGK'ye bildirilmesi gereken işveren payıdır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5) Tabloda "Ödenmesi gereken prim" başlığı altında yer alan kişi payı toplamı SGK'ye bildirilmesi gereken kişi payıdır.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6)Tabloda "Hak edilmeyen" başlığı altında yer alan devlet payı toplamından  Dev. Tar. Karş. Gereken GSS Prim Tutarının  çıkarılmasıyla bulunan tutarı gelir kaydedilir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7) Tabloda "Hak edilmeyen" başlığı altında yer alan kişi payı  toplamı kamu görevlisinin borcunu azaltıcı unsur olarak dikkate alınır.</a:t>
          </a:r>
        </a:p>
        <a:p>
          <a:pPr marL="0" marR="0" lvl="0" indent="0" algn="l" defTabSz="914400" eaLnBrk="1" fontAlgn="auto" latinLnBrk="0" hangingPunct="1">
            <a:lnSpc>
              <a:spcPct val="100000"/>
            </a:lnSpc>
            <a:spcBef>
              <a:spcPts val="0"/>
            </a:spcBef>
            <a:spcAft>
              <a:spcPts val="0"/>
            </a:spcAft>
            <a:buClrTx/>
            <a:buSzTx/>
            <a:buFontTx/>
            <a:buNone/>
            <a:tabLst/>
            <a:defRPr/>
          </a:pPr>
          <a:endParaRPr lang="tr-TR" sz="1400" b="0">
            <a:solidFill>
              <a:schemeClr val="tx1"/>
            </a:solidFill>
            <a:latin typeface="+mn-lt"/>
            <a:ea typeface="+mn-ea"/>
            <a:cs typeface="+mn-cs"/>
          </a:endParaRPr>
        </a:p>
      </xdr:txBody>
    </xdr:sp>
    <xdr:clientData/>
  </xdr:twoCellAnchor>
  <xdr:twoCellAnchor>
    <xdr:from>
      <xdr:col>10</xdr:col>
      <xdr:colOff>84667</xdr:colOff>
      <xdr:row>58</xdr:row>
      <xdr:rowOff>211666</xdr:rowOff>
    </xdr:from>
    <xdr:to>
      <xdr:col>11</xdr:col>
      <xdr:colOff>31750</xdr:colOff>
      <xdr:row>58</xdr:row>
      <xdr:rowOff>242453</xdr:rowOff>
    </xdr:to>
    <xdr:cxnSp macro="">
      <xdr:nvCxnSpPr>
        <xdr:cNvPr id="16" name="Düz Ok Bağlayıcısı 15"/>
        <xdr:cNvCxnSpPr/>
      </xdr:nvCxnSpPr>
      <xdr:spPr>
        <a:xfrm>
          <a:off x="6856942" y="14156266"/>
          <a:ext cx="556683" cy="3078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35719</xdr:colOff>
      <xdr:row>70</xdr:row>
      <xdr:rowOff>35718</xdr:rowOff>
    </xdr:from>
    <xdr:to>
      <xdr:col>32</xdr:col>
      <xdr:colOff>296069</xdr:colOff>
      <xdr:row>72</xdr:row>
      <xdr:rowOff>116681</xdr:rowOff>
    </xdr:to>
    <xdr:sp macro="" textlink="">
      <xdr:nvSpPr>
        <xdr:cNvPr id="17" name="Yuvarlatılmış Dikdörtgen 16"/>
        <xdr:cNvSpPr/>
      </xdr:nvSpPr>
      <xdr:spPr>
        <a:xfrm>
          <a:off x="18192750" y="17144999"/>
          <a:ext cx="6070600" cy="461963"/>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Damga vergisinin tamamının “kesilmesi gereken vergi tutarı” olarak dikkate alınması gerekir.</a:t>
          </a:r>
        </a:p>
        <a:p>
          <a:endParaRPr lang="tr-TR" sz="1200" b="0" baseline="0">
            <a:solidFill>
              <a:schemeClr val="tx1"/>
            </a:solidFill>
            <a:latin typeface="+mn-lt"/>
            <a:ea typeface="+mn-ea"/>
            <a:cs typeface="+mn-cs"/>
          </a:endParaRPr>
        </a:p>
      </xdr:txBody>
    </xdr:sp>
    <xdr:clientData/>
  </xdr:twoCellAnchor>
  <xdr:twoCellAnchor>
    <xdr:from>
      <xdr:col>22</xdr:col>
      <xdr:colOff>11907</xdr:colOff>
      <xdr:row>49</xdr:row>
      <xdr:rowOff>547687</xdr:rowOff>
    </xdr:from>
    <xdr:to>
      <xdr:col>32</xdr:col>
      <xdr:colOff>538957</xdr:colOff>
      <xdr:row>68</xdr:row>
      <xdr:rowOff>97631</xdr:rowOff>
    </xdr:to>
    <xdr:sp macro="" textlink="">
      <xdr:nvSpPr>
        <xdr:cNvPr id="15" name="Yuvarlatılmış Dikdörtgen 14"/>
        <xdr:cNvSpPr/>
      </xdr:nvSpPr>
      <xdr:spPr>
        <a:xfrm>
          <a:off x="18168938" y="12168187"/>
          <a:ext cx="6337300" cy="4657725"/>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200" b="0" baseline="0">
              <a:solidFill>
                <a:schemeClr val="tx1"/>
              </a:solidFill>
              <a:latin typeface="+mn-lt"/>
              <a:ea typeface="+mn-ea"/>
              <a:cs typeface="+mn-cs"/>
            </a:rPr>
            <a:t>	</a:t>
          </a:r>
          <a:r>
            <a:rPr lang="tr-TR" sz="1200" b="0">
              <a:solidFill>
                <a:schemeClr val="tx1"/>
              </a:solidFill>
              <a:latin typeface="Times New Roman" panose="02020603050405020304" pitchFamily="18" charset="0"/>
              <a:ea typeface="+mn-ea"/>
              <a:cs typeface="Times New Roman" panose="02020603050405020304" pitchFamily="18" charset="0"/>
            </a:rPr>
            <a:t>Kamu Görevlisinin; </a:t>
          </a:r>
        </a:p>
        <a:p>
          <a:pPr algn="l"/>
          <a:r>
            <a:rPr lang="tr-TR" sz="1200" b="0">
              <a:solidFill>
                <a:schemeClr val="tx1"/>
              </a:solidFill>
              <a:latin typeface="Times New Roman" panose="02020603050405020304" pitchFamily="18" charset="0"/>
              <a:ea typeface="+mn-ea"/>
              <a:cs typeface="Times New Roman" panose="02020603050405020304" pitchFamily="18" charset="0"/>
            </a:rPr>
            <a:t>	-5510 saylı Kanuna tabi olması</a:t>
          </a:r>
        </a:p>
        <a:p>
          <a:pPr algn="l"/>
          <a:r>
            <a:rPr lang="tr-TR" sz="1200" b="0">
              <a:solidFill>
                <a:schemeClr val="tx1"/>
              </a:solidFill>
              <a:latin typeface="Times New Roman" panose="02020603050405020304" pitchFamily="18" charset="0"/>
              <a:ea typeface="+mn-ea"/>
              <a:cs typeface="Times New Roman" panose="02020603050405020304" pitchFamily="18" charset="0"/>
            </a:rPr>
            <a:t>	-SGK kişi payı dışında Gelir Gergisi Kanununa göre gelir vergisi matrahından  indirilmesi gereken başka bir unsurun bulunmaması</a:t>
          </a:r>
        </a:p>
        <a:p>
          <a:pPr algn="l"/>
          <a:r>
            <a:rPr lang="tr-TR" sz="1200" b="0">
              <a:solidFill>
                <a:schemeClr val="tx1"/>
              </a:solidFill>
              <a:latin typeface="Times New Roman" panose="02020603050405020304" pitchFamily="18" charset="0"/>
              <a:ea typeface="+mn-ea"/>
              <a:cs typeface="Times New Roman" panose="02020603050405020304" pitchFamily="18" charset="0"/>
            </a:rPr>
            <a:t>	-Çalışılan ayın gün sayısının 30 olması</a:t>
          </a:r>
        </a:p>
        <a:p>
          <a:pPr algn="l"/>
          <a:r>
            <a:rPr lang="tr-TR" sz="1200" b="0">
              <a:solidFill>
                <a:schemeClr val="tx1"/>
              </a:solidFill>
              <a:latin typeface="Times New Roman" panose="02020603050405020304" pitchFamily="18" charset="0"/>
              <a:ea typeface="+mn-ea"/>
              <a:cs typeface="Times New Roman" panose="02020603050405020304" pitchFamily="18" charset="0"/>
            </a:rPr>
            <a:t>	-Görevden ayrılma biçiminin memuriyetin sona ermesi ya da aylıksız izne ayrılma durumu olması </a:t>
          </a:r>
        </a:p>
        <a:p>
          <a:pPr algn="l"/>
          <a:r>
            <a:rPr lang="tr-TR" sz="1200" b="0">
              <a:solidFill>
                <a:schemeClr val="tx1"/>
              </a:solidFill>
              <a:latin typeface="Times New Roman" panose="02020603050405020304" pitchFamily="18" charset="0"/>
              <a:ea typeface="+mn-ea"/>
              <a:cs typeface="Times New Roman" panose="02020603050405020304" pitchFamily="18" charset="0"/>
            </a:rPr>
            <a:t>	Yukarıdaki 4 durumun aynı anda var </a:t>
          </a:r>
          <a:r>
            <a:rPr lang="tr-TR" sz="1200" b="1" u="sng">
              <a:solidFill>
                <a:schemeClr val="tx1"/>
              </a:solidFill>
              <a:latin typeface="Times New Roman" panose="02020603050405020304" pitchFamily="18" charset="0"/>
              <a:ea typeface="+mn-ea"/>
              <a:cs typeface="Times New Roman" panose="02020603050405020304" pitchFamily="18" charset="0"/>
            </a:rPr>
            <a:t>olmaması </a:t>
          </a:r>
          <a:r>
            <a:rPr lang="tr-TR" sz="1200" b="0">
              <a:solidFill>
                <a:schemeClr val="tx1"/>
              </a:solidFill>
              <a:latin typeface="Times New Roman" panose="02020603050405020304" pitchFamily="18" charset="0"/>
              <a:ea typeface="+mn-ea"/>
              <a:cs typeface="Times New Roman" panose="02020603050405020304" pitchFamily="18" charset="0"/>
            </a:rPr>
            <a:t> durumunda  yersiz kesilen vergi tutarını bulmak için sadece aşağıdaki yöntem kullanılabilir.  </a:t>
          </a:r>
        </a:p>
        <a:p>
          <a:pPr algn="l"/>
          <a:r>
            <a:rPr lang="tr-TR" sz="1200" b="1" u="sng">
              <a:solidFill>
                <a:schemeClr val="tx1"/>
              </a:solidFill>
              <a:latin typeface="Times New Roman" panose="02020603050405020304" pitchFamily="18" charset="0"/>
              <a:ea typeface="+mn-ea"/>
              <a:cs typeface="Times New Roman" panose="02020603050405020304" pitchFamily="18" charset="0"/>
            </a:rPr>
            <a:t>Vergiye Dahil Aylık Unsurları Dikkate Alınarak Hesaplama </a:t>
          </a:r>
          <a:r>
            <a:rPr lang="tr-TR" sz="1200" b="0">
              <a:solidFill>
                <a:schemeClr val="tx1"/>
              </a:solidFill>
              <a:latin typeface="Times New Roman" panose="02020603050405020304" pitchFamily="18" charset="0"/>
              <a:ea typeface="+mn-ea"/>
              <a:cs typeface="Times New Roman" panose="02020603050405020304" pitchFamily="18" charset="0"/>
            </a:rPr>
            <a:t>:</a:t>
          </a:r>
        </a:p>
        <a:p>
          <a:pPr algn="l"/>
          <a:r>
            <a:rPr lang="tr-TR" sz="1200" b="0">
              <a:solidFill>
                <a:schemeClr val="tx1"/>
              </a:solidFill>
              <a:latin typeface="Times New Roman" panose="02020603050405020304" pitchFamily="18" charset="0"/>
              <a:ea typeface="+mn-ea"/>
              <a:cs typeface="Times New Roman" panose="02020603050405020304" pitchFamily="18" charset="0"/>
            </a:rPr>
            <a:t> 	Yersiz kesilen vergi tutarını hesaplamak için aşağıdaki süreç kullanılır..</a:t>
          </a:r>
        </a:p>
        <a:p>
          <a:pPr algn="l"/>
          <a:r>
            <a:rPr lang="tr-TR" sz="1200" b="0">
              <a:solidFill>
                <a:schemeClr val="tx1"/>
              </a:solidFill>
              <a:latin typeface="Times New Roman" panose="02020603050405020304" pitchFamily="18" charset="0"/>
              <a:ea typeface="+mn-ea"/>
              <a:cs typeface="Times New Roman" panose="02020603050405020304" pitchFamily="18" charset="0"/>
            </a:rPr>
            <a:t>	 I.Vergiye dahil olan aylık unsurları, çalışılan güne göre hesaplanarak toplanmalıdır. </a:t>
          </a:r>
        </a:p>
        <a:p>
          <a:pPr algn="l"/>
          <a:r>
            <a:rPr lang="tr-TR" sz="1200" b="0">
              <a:solidFill>
                <a:schemeClr val="tx1"/>
              </a:solidFill>
              <a:latin typeface="Times New Roman" panose="02020603050405020304" pitchFamily="18" charset="0"/>
              <a:ea typeface="+mn-ea"/>
              <a:cs typeface="Times New Roman" panose="02020603050405020304" pitchFamily="18" charset="0"/>
            </a:rPr>
            <a:t>	II. Bulunan bu tutardan, ; SGK kişi payları, (5434 sayılı Kanuna tabi olan personelde tamamı, 5510 sayılı Kanuna tabi olan personelde çalışılan güne göre bulunun tutar) Gelir Gergisi Kanununa göre gelir vergisi matrahından  indirilmesi gereken diğer unsurlar   çıkarılarak çalışılan güne göre vergi matrahı bulunmalıdır.</a:t>
          </a:r>
        </a:p>
        <a:p>
          <a:pPr algn="l"/>
          <a:r>
            <a:rPr lang="tr-TR" sz="1200" b="0">
              <a:solidFill>
                <a:schemeClr val="tx1"/>
              </a:solidFill>
              <a:latin typeface="Times New Roman" panose="02020603050405020304" pitchFamily="18" charset="0"/>
              <a:ea typeface="+mn-ea"/>
              <a:cs typeface="Times New Roman" panose="02020603050405020304" pitchFamily="18" charset="0"/>
            </a:rPr>
            <a:t>	III. Bu tutara kamu görevlisinin kümülatif vergi matrahı göz önünde bulundurularak vergi oranı uygulanmalıdır. </a:t>
          </a:r>
        </a:p>
        <a:p>
          <a:pPr algn="l"/>
          <a:r>
            <a:rPr lang="tr-TR" sz="1200" b="0">
              <a:solidFill>
                <a:schemeClr val="tx1"/>
              </a:solidFill>
              <a:latin typeface="Times New Roman" panose="02020603050405020304" pitchFamily="18" charset="0"/>
              <a:ea typeface="+mn-ea"/>
              <a:cs typeface="Times New Roman" panose="02020603050405020304" pitchFamily="18" charset="0"/>
            </a:rPr>
            <a:t>	IV. Bu tutardan da vergi istisnası çıkarıldığında, çalışılan güne göre kesilmesi gereken vergi tutarı bulunmalıdır.</a:t>
          </a:r>
        </a:p>
        <a:p>
          <a:pPr algn="l"/>
          <a:r>
            <a:rPr lang="tr-TR" sz="1200" b="0">
              <a:solidFill>
                <a:schemeClr val="tx1"/>
              </a:solidFill>
              <a:latin typeface="Times New Roman" panose="02020603050405020304" pitchFamily="18" charset="0"/>
              <a:ea typeface="+mn-ea"/>
              <a:cs typeface="Times New Roman" panose="02020603050405020304" pitchFamily="18" charset="0"/>
            </a:rPr>
            <a:t>	V. Daha sonra yersiz kesilen vergi tutarı bulunmalıdır.</a:t>
          </a:r>
        </a:p>
        <a:p>
          <a:pPr algn="l"/>
          <a:endParaRPr lang="tr-TR" sz="1200" b="0" baseline="0">
            <a:solidFill>
              <a:schemeClr val="tx1"/>
            </a:solidFill>
            <a:latin typeface="+mn-lt"/>
            <a:ea typeface="+mn-ea"/>
            <a:cs typeface="+mn-cs"/>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17</xdr:col>
      <xdr:colOff>0</xdr:colOff>
      <xdr:row>3</xdr:row>
      <xdr:rowOff>0</xdr:rowOff>
    </xdr:from>
    <xdr:to>
      <xdr:col>26</xdr:col>
      <xdr:colOff>396268</xdr:colOff>
      <xdr:row>6</xdr:row>
      <xdr:rowOff>2420</xdr:rowOff>
    </xdr:to>
    <xdr:sp macro="" textlink="">
      <xdr:nvSpPr>
        <xdr:cNvPr id="8" name="Yuvarlatılmış Dikdörtgen 7"/>
        <xdr:cNvSpPr/>
      </xdr:nvSpPr>
      <xdr:spPr>
        <a:xfrm>
          <a:off x="12012083" y="1132417"/>
          <a:ext cx="6312352" cy="753836"/>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200" b="0">
              <a:solidFill>
                <a:schemeClr val="tx1"/>
              </a:solidFill>
              <a:effectLst/>
              <a:latin typeface="Times New Roman" panose="02020603050405020304" pitchFamily="18" charset="0"/>
              <a:ea typeface="+mn-ea"/>
              <a:cs typeface="Times New Roman" panose="02020603050405020304" pitchFamily="18" charset="0"/>
            </a:rPr>
            <a:t>Yapılan hesaplama memuriyeti 5434 sayılı Kanunun 40 ıncı maddesinde belirtilen yaş hadleri ile sıhhi izin sürelerinin doldurulması hâli hariç diğer hâllerle sona erenlere ilişkindir</a:t>
          </a:r>
        </a:p>
        <a:p>
          <a:pPr algn="l"/>
          <a:endParaRPr lang="tr-TR" sz="1400" b="0">
            <a:solidFill>
              <a:sysClr val="windowText" lastClr="000000"/>
            </a:solidFill>
          </a:endParaRPr>
        </a:p>
      </xdr:txBody>
    </xdr:sp>
    <xdr:clientData/>
  </xdr:twoCellAnchor>
  <xdr:twoCellAnchor>
    <xdr:from>
      <xdr:col>17</xdr:col>
      <xdr:colOff>0</xdr:colOff>
      <xdr:row>7</xdr:row>
      <xdr:rowOff>0</xdr:rowOff>
    </xdr:from>
    <xdr:to>
      <xdr:col>26</xdr:col>
      <xdr:colOff>408515</xdr:colOff>
      <xdr:row>10</xdr:row>
      <xdr:rowOff>106893</xdr:rowOff>
    </xdr:to>
    <xdr:sp macro="" textlink="">
      <xdr:nvSpPr>
        <xdr:cNvPr id="10" name="Yuvarlatılmış Dikdörtgen 9"/>
        <xdr:cNvSpPr/>
      </xdr:nvSpPr>
      <xdr:spPr>
        <a:xfrm>
          <a:off x="12012083" y="2074333"/>
          <a:ext cx="6324599" cy="678393"/>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200" b="0">
              <a:solidFill>
                <a:schemeClr val="tx1"/>
              </a:solidFill>
              <a:latin typeface="Times New Roman" panose="02020603050405020304" pitchFamily="18" charset="0"/>
              <a:cs typeface="Times New Roman" panose="02020603050405020304" pitchFamily="18" charset="0"/>
            </a:rPr>
            <a:t>1) Ayın gün</a:t>
          </a:r>
          <a:r>
            <a:rPr lang="tr-TR" sz="1200" b="0" baseline="0">
              <a:solidFill>
                <a:schemeClr val="tx1"/>
              </a:solidFill>
              <a:latin typeface="Times New Roman" panose="02020603050405020304" pitchFamily="18" charset="0"/>
              <a:cs typeface="Times New Roman" panose="02020603050405020304" pitchFamily="18" charset="0"/>
            </a:rPr>
            <a:t> sayısı,  Prim hesaplamaları için her zaman 30 gün,</a:t>
          </a:r>
        </a:p>
        <a:p>
          <a:pPr algn="l"/>
          <a:r>
            <a:rPr lang="tr-TR" sz="1200" b="0" baseline="0">
              <a:solidFill>
                <a:schemeClr val="tx1"/>
              </a:solidFill>
              <a:latin typeface="Times New Roman" panose="02020603050405020304" pitchFamily="18" charset="0"/>
              <a:cs typeface="Times New Roman" panose="02020603050405020304" pitchFamily="18" charset="0"/>
            </a:rPr>
            <a:t>2) </a:t>
          </a:r>
          <a:r>
            <a:rPr lang="tr-TR" sz="1200" b="0">
              <a:solidFill>
                <a:schemeClr val="tx1"/>
              </a:solidFill>
              <a:effectLst/>
              <a:latin typeface="Times New Roman" panose="02020603050405020304" pitchFamily="18" charset="0"/>
              <a:ea typeface="+mn-ea"/>
              <a:cs typeface="Times New Roman" panose="02020603050405020304" pitchFamily="18" charset="0"/>
            </a:rPr>
            <a:t>Ayın gün</a:t>
          </a:r>
          <a:r>
            <a:rPr lang="tr-TR" sz="1200" b="0" baseline="0">
              <a:solidFill>
                <a:schemeClr val="tx1"/>
              </a:solidFill>
              <a:effectLst/>
              <a:latin typeface="Times New Roman" panose="02020603050405020304" pitchFamily="18" charset="0"/>
              <a:ea typeface="+mn-ea"/>
              <a:cs typeface="Times New Roman" panose="02020603050405020304" pitchFamily="18" charset="0"/>
            </a:rPr>
            <a:t> sayısı,  </a:t>
          </a:r>
          <a:r>
            <a:rPr lang="tr-TR" sz="1200" b="0" baseline="0">
              <a:solidFill>
                <a:schemeClr val="tx1"/>
              </a:solidFill>
              <a:latin typeface="Times New Roman" panose="02020603050405020304" pitchFamily="18" charset="0"/>
              <a:cs typeface="Times New Roman" panose="02020603050405020304" pitchFamily="18" charset="0"/>
            </a:rPr>
            <a:t>Aylık ve Vergi hesaplamaları için aydaki gün sayısı olarak dikkate alınacaktır</a:t>
          </a:r>
          <a:endParaRPr lang="tr-TR" sz="1200" b="0">
            <a:solidFill>
              <a:schemeClr val="tx1"/>
            </a:solidFill>
            <a:latin typeface="Times New Roman" panose="02020603050405020304" pitchFamily="18" charset="0"/>
            <a:cs typeface="Times New Roman" panose="02020603050405020304" pitchFamily="18" charset="0"/>
          </a:endParaRPr>
        </a:p>
      </xdr:txBody>
    </xdr:sp>
    <xdr:clientData/>
  </xdr:twoCellAnchor>
  <xdr:twoCellAnchor>
    <xdr:from>
      <xdr:col>16</xdr:col>
      <xdr:colOff>582083</xdr:colOff>
      <xdr:row>25</xdr:row>
      <xdr:rowOff>148166</xdr:rowOff>
    </xdr:from>
    <xdr:to>
      <xdr:col>26</xdr:col>
      <xdr:colOff>365653</xdr:colOff>
      <xdr:row>31</xdr:row>
      <xdr:rowOff>186266</xdr:rowOff>
    </xdr:to>
    <xdr:sp macro="" textlink="">
      <xdr:nvSpPr>
        <xdr:cNvPr id="11" name="Yuvarlatılmış Dikdörtgen 10"/>
        <xdr:cNvSpPr/>
      </xdr:nvSpPr>
      <xdr:spPr>
        <a:xfrm>
          <a:off x="11980333" y="6678083"/>
          <a:ext cx="6313487" cy="1244600"/>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indent="0" algn="l"/>
          <a:r>
            <a:rPr lang="tr-TR" sz="1200" b="0">
              <a:solidFill>
                <a:schemeClr val="tx1"/>
              </a:solidFill>
              <a:latin typeface="Times New Roman" panose="02020603050405020304" pitchFamily="18" charset="0"/>
              <a:ea typeface="+mn-ea"/>
              <a:cs typeface="Times New Roman" panose="02020603050405020304" pitchFamily="18" charset="0"/>
            </a:rPr>
            <a:t>1)Aylığını tam olarak alıp ay başından sonra görevinden uzaklaştırılanlar için peşin ödenmiş aylığın çalışılmayan süreye ait kısmının 1/3 'ü  geri alınır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2) Mevzuatı gereğince kıst hesaplanmayan aylık unsurları ile çalışıldıktan sonra ödenen aylık unsurlar borçlandırmaya dahil edilmez..</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3) Diğer aylık unsurlarında ise çalışılmayan günlerin 1/3 'ü   borçlandırmaya dahil edilir.</a:t>
          </a:r>
        </a:p>
      </xdr:txBody>
    </xdr:sp>
    <xdr:clientData/>
  </xdr:twoCellAnchor>
  <xdr:twoCellAnchor>
    <xdr:from>
      <xdr:col>16</xdr:col>
      <xdr:colOff>582083</xdr:colOff>
      <xdr:row>35</xdr:row>
      <xdr:rowOff>0</xdr:rowOff>
    </xdr:from>
    <xdr:to>
      <xdr:col>26</xdr:col>
      <xdr:colOff>331258</xdr:colOff>
      <xdr:row>40</xdr:row>
      <xdr:rowOff>636060</xdr:rowOff>
    </xdr:to>
    <xdr:sp macro="" textlink="">
      <xdr:nvSpPr>
        <xdr:cNvPr id="15" name="Yuvarlatılmış Dikdörtgen 14"/>
        <xdr:cNvSpPr/>
      </xdr:nvSpPr>
      <xdr:spPr>
        <a:xfrm>
          <a:off x="11980333" y="8540750"/>
          <a:ext cx="6279092" cy="1683810"/>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indent="0" algn="l"/>
          <a:r>
            <a:rPr lang="tr-TR" sz="1200" b="0">
              <a:solidFill>
                <a:schemeClr val="tx1"/>
              </a:solidFill>
              <a:latin typeface="Times New Roman" panose="02020603050405020304" pitchFamily="18" charset="0"/>
              <a:ea typeface="+mn-ea"/>
              <a:cs typeface="Times New Roman" panose="02020603050405020304" pitchFamily="18" charset="0"/>
            </a:rPr>
            <a:t>1) Ödenmesi gereken prim tutarları çalışılan gün sayısı dikkate alınarak hesaplanır.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2)Aylık prim ve hizmet belgesi SGK’ye gönderildiği için primler çalışılan günler için tam olarak çalışılmayan günler için </a:t>
          </a:r>
          <a:r>
            <a:rPr lang="tr-TR" sz="1100" b="0">
              <a:solidFill>
                <a:schemeClr val="tx1"/>
              </a:solidFill>
              <a:effectLst/>
              <a:latin typeface="+mn-lt"/>
              <a:ea typeface="+mn-ea"/>
              <a:cs typeface="+mn-cs"/>
            </a:rPr>
            <a:t>½</a:t>
          </a:r>
          <a:r>
            <a:rPr lang="tr-TR" sz="1200" b="0">
              <a:solidFill>
                <a:schemeClr val="tx1"/>
              </a:solidFill>
              <a:latin typeface="Times New Roman" panose="02020603050405020304" pitchFamily="18" charset="0"/>
              <a:ea typeface="+mn-ea"/>
              <a:cs typeface="Times New Roman" panose="02020603050405020304" pitchFamily="18" charset="0"/>
            </a:rPr>
            <a:t> oranında hesaplanır,çalışılmayan günlerin ½’ si  için ödenen prim tutarları SGK’den</a:t>
          </a:r>
          <a:r>
            <a:rPr lang="tr-TR" sz="1200" b="0" baseline="0">
              <a:solidFill>
                <a:schemeClr val="tx1"/>
              </a:solidFill>
              <a:latin typeface="Times New Roman" panose="02020603050405020304" pitchFamily="18" charset="0"/>
              <a:ea typeface="+mn-ea"/>
              <a:cs typeface="Times New Roman" panose="02020603050405020304" pitchFamily="18" charset="0"/>
            </a:rPr>
            <a:t> talep edilir </a:t>
          </a:r>
          <a:r>
            <a:rPr lang="tr-TR" sz="1200" b="0">
              <a:solidFill>
                <a:schemeClr val="tx1"/>
              </a:solidFill>
              <a:latin typeface="Times New Roman" panose="02020603050405020304" pitchFamily="18" charset="0"/>
              <a:ea typeface="+mn-ea"/>
              <a:cs typeface="Times New Roman" panose="02020603050405020304" pitchFamily="18" charset="0"/>
            </a:rPr>
            <a:t>ve kamu görevlisinin  borcuna dahil edilmez.</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3)SGK iadesi gerçekleştiğinde işveren payı gelir kaydedilir kişi payı kamu görevlisine iade edilir.</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 </a:t>
          </a:r>
        </a:p>
      </xdr:txBody>
    </xdr:sp>
    <xdr:clientData/>
  </xdr:twoCellAnchor>
  <xdr:twoCellAnchor>
    <xdr:from>
      <xdr:col>10</xdr:col>
      <xdr:colOff>84667</xdr:colOff>
      <xdr:row>57</xdr:row>
      <xdr:rowOff>211666</xdr:rowOff>
    </xdr:from>
    <xdr:to>
      <xdr:col>11</xdr:col>
      <xdr:colOff>31750</xdr:colOff>
      <xdr:row>57</xdr:row>
      <xdr:rowOff>242453</xdr:rowOff>
    </xdr:to>
    <xdr:cxnSp macro="">
      <xdr:nvCxnSpPr>
        <xdr:cNvPr id="18" name="Düz Ok Bağlayıcısı 17"/>
        <xdr:cNvCxnSpPr/>
      </xdr:nvCxnSpPr>
      <xdr:spPr>
        <a:xfrm>
          <a:off x="7028392" y="14022916"/>
          <a:ext cx="556683" cy="3078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137584</xdr:colOff>
      <xdr:row>63</xdr:row>
      <xdr:rowOff>253999</xdr:rowOff>
    </xdr:from>
    <xdr:to>
      <xdr:col>26</xdr:col>
      <xdr:colOff>292100</xdr:colOff>
      <xdr:row>65</xdr:row>
      <xdr:rowOff>144462</xdr:rowOff>
    </xdr:to>
    <xdr:sp macro="" textlink="">
      <xdr:nvSpPr>
        <xdr:cNvPr id="9" name="Yuvarlatılmış Dikdörtgen 8"/>
        <xdr:cNvSpPr/>
      </xdr:nvSpPr>
      <xdr:spPr>
        <a:xfrm>
          <a:off x="12149667" y="16118416"/>
          <a:ext cx="6070600" cy="461963"/>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Damga vergisinin tamamının “kesilmesi gereken vergi tutarı” olarak dikkate alınması gerekir.</a:t>
          </a:r>
        </a:p>
        <a:p>
          <a:endParaRPr lang="tr-TR" sz="1200" b="0" baseline="0">
            <a:solidFill>
              <a:schemeClr val="tx1"/>
            </a:solidFill>
            <a:latin typeface="+mn-lt"/>
            <a:ea typeface="+mn-ea"/>
            <a:cs typeface="+mn-cs"/>
          </a:endParaRPr>
        </a:p>
      </xdr:txBody>
    </xdr:sp>
    <xdr:clientData/>
  </xdr:twoCellAnchor>
  <xdr:twoCellAnchor>
    <xdr:from>
      <xdr:col>16</xdr:col>
      <xdr:colOff>571501</xdr:colOff>
      <xdr:row>45</xdr:row>
      <xdr:rowOff>42333</xdr:rowOff>
    </xdr:from>
    <xdr:to>
      <xdr:col>26</xdr:col>
      <xdr:colOff>378884</xdr:colOff>
      <xdr:row>63</xdr:row>
      <xdr:rowOff>11641</xdr:rowOff>
    </xdr:to>
    <xdr:sp macro="" textlink="">
      <xdr:nvSpPr>
        <xdr:cNvPr id="12" name="Yuvarlatılmış Dikdörtgen 11"/>
        <xdr:cNvSpPr/>
      </xdr:nvSpPr>
      <xdr:spPr>
        <a:xfrm>
          <a:off x="11969751" y="11218333"/>
          <a:ext cx="6337300" cy="4657725"/>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200" b="0" baseline="0">
              <a:solidFill>
                <a:schemeClr val="tx1"/>
              </a:solidFill>
              <a:latin typeface="+mn-lt"/>
              <a:ea typeface="+mn-ea"/>
              <a:cs typeface="+mn-cs"/>
            </a:rPr>
            <a:t>	</a:t>
          </a:r>
          <a:r>
            <a:rPr lang="tr-TR" sz="1200" b="0">
              <a:solidFill>
                <a:schemeClr val="tx1"/>
              </a:solidFill>
              <a:latin typeface="Times New Roman" panose="02020603050405020304" pitchFamily="18" charset="0"/>
              <a:ea typeface="+mn-ea"/>
              <a:cs typeface="Times New Roman" panose="02020603050405020304" pitchFamily="18" charset="0"/>
            </a:rPr>
            <a:t>Kamu Görevlisinin; </a:t>
          </a:r>
        </a:p>
        <a:p>
          <a:pPr algn="l"/>
          <a:r>
            <a:rPr lang="tr-TR" sz="1200" b="0">
              <a:solidFill>
                <a:schemeClr val="tx1"/>
              </a:solidFill>
              <a:latin typeface="Times New Roman" panose="02020603050405020304" pitchFamily="18" charset="0"/>
              <a:ea typeface="+mn-ea"/>
              <a:cs typeface="Times New Roman" panose="02020603050405020304" pitchFamily="18" charset="0"/>
            </a:rPr>
            <a:t>	-5510 saylı Kanuna tabi olması</a:t>
          </a:r>
        </a:p>
        <a:p>
          <a:pPr algn="l"/>
          <a:r>
            <a:rPr lang="tr-TR" sz="1200" b="0">
              <a:solidFill>
                <a:schemeClr val="tx1"/>
              </a:solidFill>
              <a:latin typeface="Times New Roman" panose="02020603050405020304" pitchFamily="18" charset="0"/>
              <a:ea typeface="+mn-ea"/>
              <a:cs typeface="Times New Roman" panose="02020603050405020304" pitchFamily="18" charset="0"/>
            </a:rPr>
            <a:t>	-SGK kişi payı dışında Gelir Gergisi Kanununa göre gelir vergisi matrahından  indirilmesi gereken başka bir unsurun bulunmaması</a:t>
          </a:r>
        </a:p>
        <a:p>
          <a:pPr algn="l"/>
          <a:r>
            <a:rPr lang="tr-TR" sz="1200" b="0">
              <a:solidFill>
                <a:schemeClr val="tx1"/>
              </a:solidFill>
              <a:latin typeface="Times New Roman" panose="02020603050405020304" pitchFamily="18" charset="0"/>
              <a:ea typeface="+mn-ea"/>
              <a:cs typeface="Times New Roman" panose="02020603050405020304" pitchFamily="18" charset="0"/>
            </a:rPr>
            <a:t>	-Çalışılan ayın gün sayısının 30 olması</a:t>
          </a:r>
        </a:p>
        <a:p>
          <a:pPr algn="l"/>
          <a:r>
            <a:rPr lang="tr-TR" sz="1200" b="0">
              <a:solidFill>
                <a:schemeClr val="tx1"/>
              </a:solidFill>
              <a:latin typeface="Times New Roman" panose="02020603050405020304" pitchFamily="18" charset="0"/>
              <a:ea typeface="+mn-ea"/>
              <a:cs typeface="Times New Roman" panose="02020603050405020304" pitchFamily="18" charset="0"/>
            </a:rPr>
            <a:t>	-Görevden ayrılma biçiminin memuriyetin sona ermesi ya da aylıksız izne ayrılma durumu olması </a:t>
          </a:r>
        </a:p>
        <a:p>
          <a:pPr algn="l"/>
          <a:r>
            <a:rPr lang="tr-TR" sz="1200" b="0">
              <a:solidFill>
                <a:schemeClr val="tx1"/>
              </a:solidFill>
              <a:latin typeface="Times New Roman" panose="02020603050405020304" pitchFamily="18" charset="0"/>
              <a:ea typeface="+mn-ea"/>
              <a:cs typeface="Times New Roman" panose="02020603050405020304" pitchFamily="18" charset="0"/>
            </a:rPr>
            <a:t>	Yukarıdaki 4 durumun aynı anda var </a:t>
          </a:r>
          <a:r>
            <a:rPr lang="tr-TR" sz="1200" b="1" u="sng">
              <a:solidFill>
                <a:schemeClr val="tx1"/>
              </a:solidFill>
              <a:latin typeface="Times New Roman" panose="02020603050405020304" pitchFamily="18" charset="0"/>
              <a:ea typeface="+mn-ea"/>
              <a:cs typeface="Times New Roman" panose="02020603050405020304" pitchFamily="18" charset="0"/>
            </a:rPr>
            <a:t>olmaması </a:t>
          </a:r>
          <a:r>
            <a:rPr lang="tr-TR" sz="1200" b="0">
              <a:solidFill>
                <a:schemeClr val="tx1"/>
              </a:solidFill>
              <a:latin typeface="Times New Roman" panose="02020603050405020304" pitchFamily="18" charset="0"/>
              <a:ea typeface="+mn-ea"/>
              <a:cs typeface="Times New Roman" panose="02020603050405020304" pitchFamily="18" charset="0"/>
            </a:rPr>
            <a:t> durumunda  yersiz kesilen vergi tutarını bulmak için sadece aşağıdaki yöntem kullanılabilir.  </a:t>
          </a:r>
        </a:p>
        <a:p>
          <a:pPr algn="l"/>
          <a:r>
            <a:rPr lang="tr-TR" sz="1200" b="1" u="sng">
              <a:solidFill>
                <a:schemeClr val="tx1"/>
              </a:solidFill>
              <a:latin typeface="Times New Roman" panose="02020603050405020304" pitchFamily="18" charset="0"/>
              <a:ea typeface="+mn-ea"/>
              <a:cs typeface="Times New Roman" panose="02020603050405020304" pitchFamily="18" charset="0"/>
            </a:rPr>
            <a:t>Vergiye Dahil Aylık Unsurları Dikkate Alınarak Hesaplama </a:t>
          </a:r>
          <a:r>
            <a:rPr lang="tr-TR" sz="1200" b="0">
              <a:solidFill>
                <a:schemeClr val="tx1"/>
              </a:solidFill>
              <a:latin typeface="Times New Roman" panose="02020603050405020304" pitchFamily="18" charset="0"/>
              <a:ea typeface="+mn-ea"/>
              <a:cs typeface="Times New Roman" panose="02020603050405020304" pitchFamily="18" charset="0"/>
            </a:rPr>
            <a:t>:</a:t>
          </a:r>
        </a:p>
        <a:p>
          <a:pPr algn="l"/>
          <a:r>
            <a:rPr lang="tr-TR" sz="1200" b="0">
              <a:solidFill>
                <a:schemeClr val="tx1"/>
              </a:solidFill>
              <a:latin typeface="Times New Roman" panose="02020603050405020304" pitchFamily="18" charset="0"/>
              <a:ea typeface="+mn-ea"/>
              <a:cs typeface="Times New Roman" panose="02020603050405020304" pitchFamily="18" charset="0"/>
            </a:rPr>
            <a:t> 	Yersiz kesilen vergi tutarını hesaplamak için aşağıdaki süreç kullanılır..</a:t>
          </a:r>
        </a:p>
        <a:p>
          <a:pPr algn="l"/>
          <a:r>
            <a:rPr lang="tr-TR" sz="1200" b="0">
              <a:solidFill>
                <a:schemeClr val="tx1"/>
              </a:solidFill>
              <a:latin typeface="Times New Roman" panose="02020603050405020304" pitchFamily="18" charset="0"/>
              <a:ea typeface="+mn-ea"/>
              <a:cs typeface="Times New Roman" panose="02020603050405020304" pitchFamily="18" charset="0"/>
            </a:rPr>
            <a:t>	 I.Vergiye dahil olan aylık unsurları, çalışılan güne göre hesaplanarak toplanmalıdır. </a:t>
          </a:r>
        </a:p>
        <a:p>
          <a:pPr algn="l"/>
          <a:r>
            <a:rPr lang="tr-TR" sz="1200" b="0">
              <a:solidFill>
                <a:schemeClr val="tx1"/>
              </a:solidFill>
              <a:latin typeface="Times New Roman" panose="02020603050405020304" pitchFamily="18" charset="0"/>
              <a:ea typeface="+mn-ea"/>
              <a:cs typeface="Times New Roman" panose="02020603050405020304" pitchFamily="18" charset="0"/>
            </a:rPr>
            <a:t>	II. Bulunan bu tutardan, ; SGK kişi payları, (5434 sayılı Kanuna tabi olan personelde tamamı, 5510 sayılı Kanuna tabi olan personelde çalışılan güne göre bulunun tutar) Gelir Gergisi Kanununa göre gelir vergisi matrahından  indirilmesi gereken diğer unsurlar   çıkarılarak çalışılan güne göre vergi matrahı bulunmalıdır.</a:t>
          </a:r>
        </a:p>
        <a:p>
          <a:pPr algn="l"/>
          <a:r>
            <a:rPr lang="tr-TR" sz="1200" b="0">
              <a:solidFill>
                <a:schemeClr val="tx1"/>
              </a:solidFill>
              <a:latin typeface="Times New Roman" panose="02020603050405020304" pitchFamily="18" charset="0"/>
              <a:ea typeface="+mn-ea"/>
              <a:cs typeface="Times New Roman" panose="02020603050405020304" pitchFamily="18" charset="0"/>
            </a:rPr>
            <a:t>	III. Bu tutara kamu görevlisinin kümülatif vergi matrahı göz önünde bulundurularak vergi oranı uygulanmalıdır. </a:t>
          </a:r>
        </a:p>
        <a:p>
          <a:pPr algn="l"/>
          <a:r>
            <a:rPr lang="tr-TR" sz="1200" b="0">
              <a:solidFill>
                <a:schemeClr val="tx1"/>
              </a:solidFill>
              <a:latin typeface="Times New Roman" panose="02020603050405020304" pitchFamily="18" charset="0"/>
              <a:ea typeface="+mn-ea"/>
              <a:cs typeface="Times New Roman" panose="02020603050405020304" pitchFamily="18" charset="0"/>
            </a:rPr>
            <a:t>	IV. Bu tutardan da vergi istisnası çıkarıldığında, çalışılan güne göre kesilmesi gereken vergi tutarı bulunmalıdır.</a:t>
          </a:r>
        </a:p>
        <a:p>
          <a:pPr algn="l"/>
          <a:r>
            <a:rPr lang="tr-TR" sz="1200" b="0">
              <a:solidFill>
                <a:schemeClr val="tx1"/>
              </a:solidFill>
              <a:latin typeface="Times New Roman" panose="02020603050405020304" pitchFamily="18" charset="0"/>
              <a:ea typeface="+mn-ea"/>
              <a:cs typeface="Times New Roman" panose="02020603050405020304" pitchFamily="18" charset="0"/>
            </a:rPr>
            <a:t>	V. Daha sonra yersiz kesilen vergi tutarı bulunmalıdır.</a:t>
          </a:r>
        </a:p>
        <a:p>
          <a:pPr algn="l"/>
          <a:endParaRPr lang="tr-TR" sz="1200" b="0" baseline="0">
            <a:solidFill>
              <a:schemeClr val="tx1"/>
            </a:solidFill>
            <a:latin typeface="+mn-lt"/>
            <a:ea typeface="+mn-ea"/>
            <a:cs typeface="+mn-cs"/>
          </a:endParaRPr>
        </a:p>
      </xdr:txBody>
    </xdr:sp>
    <xdr:clientData/>
  </xdr:twoCellAnchor>
  <xdr:twoCellAnchor>
    <xdr:from>
      <xdr:col>17</xdr:col>
      <xdr:colOff>0</xdr:colOff>
      <xdr:row>11</xdr:row>
      <xdr:rowOff>190499</xdr:rowOff>
    </xdr:from>
    <xdr:to>
      <xdr:col>26</xdr:col>
      <xdr:colOff>408515</xdr:colOff>
      <xdr:row>20</xdr:row>
      <xdr:rowOff>116416</xdr:rowOff>
    </xdr:to>
    <xdr:sp macro="" textlink="">
      <xdr:nvSpPr>
        <xdr:cNvPr id="14" name="Yuvarlatılmış Dikdörtgen 13"/>
        <xdr:cNvSpPr/>
      </xdr:nvSpPr>
      <xdr:spPr>
        <a:xfrm>
          <a:off x="12012083" y="3026832"/>
          <a:ext cx="6324599" cy="1830917"/>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200" b="0">
              <a:solidFill>
                <a:schemeClr val="tx1"/>
              </a:solidFill>
              <a:latin typeface="Times New Roman" panose="02020603050405020304" pitchFamily="18" charset="0"/>
              <a:cs typeface="Times New Roman" panose="02020603050405020304" pitchFamily="18" charset="0"/>
            </a:rPr>
            <a:t>1) Sosya Güvenlik</a:t>
          </a:r>
          <a:r>
            <a:rPr lang="tr-TR" sz="1200" b="0" baseline="0">
              <a:solidFill>
                <a:schemeClr val="tx1"/>
              </a:solidFill>
              <a:latin typeface="Times New Roman" panose="02020603050405020304" pitchFamily="18" charset="0"/>
              <a:cs typeface="Times New Roman" panose="02020603050405020304" pitchFamily="18" charset="0"/>
            </a:rPr>
            <a:t> Kurumu prim iadelerini gerçekleştirirken çalışılmayan gün sayısını ikiye bölmekte küsuratlı bir rakam çıkması halinde o sayıyı Prime Esas Kazanç günü olarak yukarıya tam sayı olarak tamamlamaktadır.Bu nedenle  </a:t>
          </a:r>
          <a:r>
            <a:rPr lang="tr-TR" sz="1200" b="0">
              <a:solidFill>
                <a:schemeClr val="tx1"/>
              </a:solidFill>
              <a:latin typeface="Times New Roman" panose="02020603050405020304" pitchFamily="18" charset="0"/>
              <a:cs typeface="Times New Roman" panose="02020603050405020304" pitchFamily="18" charset="0"/>
            </a:rPr>
            <a:t>Sosyal Güvenlik Kurumu Prim Hesaplamaları için  çalışılmayan gün sayısı</a:t>
          </a:r>
          <a:r>
            <a:rPr lang="tr-TR" sz="1200" b="0" baseline="0">
              <a:solidFill>
                <a:schemeClr val="tx1"/>
              </a:solidFill>
              <a:latin typeface="Times New Roman" panose="02020603050405020304" pitchFamily="18" charset="0"/>
              <a:cs typeface="Times New Roman" panose="02020603050405020304" pitchFamily="18" charset="0"/>
            </a:rPr>
            <a:t>  tek sayı ise bu sayının bir fazlası esas alınır.</a:t>
          </a:r>
        </a:p>
        <a:p>
          <a:pPr algn="l"/>
          <a:r>
            <a:rPr lang="tr-TR" sz="1200" b="0" baseline="0">
              <a:solidFill>
                <a:schemeClr val="tx1"/>
              </a:solidFill>
              <a:latin typeface="Times New Roman" panose="02020603050405020304" pitchFamily="18" charset="0"/>
              <a:cs typeface="Times New Roman" panose="02020603050405020304" pitchFamily="18" charset="0"/>
            </a:rPr>
            <a:t>2)Burada Prim hesaplamaları için  çalışılmayan gün sayısı 13 iken yukarıdaki açıklamalardan dolayı 14 olarak kabul edilmelidir.</a:t>
          </a:r>
        </a:p>
        <a:p>
          <a:pPr algn="l"/>
          <a:r>
            <a:rPr lang="tr-TR" sz="1200" b="0" baseline="0">
              <a:solidFill>
                <a:schemeClr val="tx1"/>
              </a:solidFill>
              <a:latin typeface="Times New Roman" panose="02020603050405020304" pitchFamily="18" charset="0"/>
              <a:cs typeface="Times New Roman" panose="02020603050405020304" pitchFamily="18" charset="0"/>
            </a:rPr>
            <a:t>3) Prim hesaplamaları için çalışılmayan gün sayılarının çift sayı olması halinde herhangi bir değişiklik yapılmayacaktır.</a:t>
          </a:r>
          <a:endParaRPr lang="tr-TR" sz="1200" b="0">
            <a:solidFill>
              <a:schemeClr val="tx1"/>
            </a:solidFill>
            <a:latin typeface="Times New Roman" panose="02020603050405020304" pitchFamily="18" charset="0"/>
            <a:cs typeface="Times New Roman" panose="02020603050405020304" pitchFamily="18" charset="0"/>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20</xdr:col>
      <xdr:colOff>0</xdr:colOff>
      <xdr:row>5</xdr:row>
      <xdr:rowOff>0</xdr:rowOff>
    </xdr:from>
    <xdr:to>
      <xdr:col>30</xdr:col>
      <xdr:colOff>129761</xdr:colOff>
      <xdr:row>8</xdr:row>
      <xdr:rowOff>182336</xdr:rowOff>
    </xdr:to>
    <xdr:sp macro="" textlink="">
      <xdr:nvSpPr>
        <xdr:cNvPr id="9" name="Yuvarlatılmış Dikdörtgen 8"/>
        <xdr:cNvSpPr/>
      </xdr:nvSpPr>
      <xdr:spPr>
        <a:xfrm>
          <a:off x="13057909" y="1697182"/>
          <a:ext cx="6312352" cy="753836"/>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200" b="0">
              <a:solidFill>
                <a:schemeClr val="tx1"/>
              </a:solidFill>
              <a:effectLst/>
              <a:latin typeface="Times New Roman" panose="02020603050405020304" pitchFamily="18" charset="0"/>
              <a:ea typeface="+mn-ea"/>
              <a:cs typeface="Times New Roman" panose="02020603050405020304" pitchFamily="18" charset="0"/>
            </a:rPr>
            <a:t>Yapılan hesaplama memuriyeti 5434 sayılı Kanunun 40 ıncı maddesinde belirtilen yaş hadleri ile sıhhi izin sürelerinin doldurulması hâli hariç diğer hâllerle sona erenlere ilişkindir</a:t>
          </a:r>
        </a:p>
        <a:p>
          <a:pPr algn="l"/>
          <a:endParaRPr lang="tr-TR" sz="1400" b="0">
            <a:solidFill>
              <a:sysClr val="windowText" lastClr="000000"/>
            </a:solidFill>
          </a:endParaRPr>
        </a:p>
      </xdr:txBody>
    </xdr:sp>
    <xdr:clientData/>
  </xdr:twoCellAnchor>
  <xdr:twoCellAnchor>
    <xdr:from>
      <xdr:col>20</xdr:col>
      <xdr:colOff>0</xdr:colOff>
      <xdr:row>11</xdr:row>
      <xdr:rowOff>0</xdr:rowOff>
    </xdr:from>
    <xdr:to>
      <xdr:col>30</xdr:col>
      <xdr:colOff>133349</xdr:colOff>
      <xdr:row>14</xdr:row>
      <xdr:rowOff>106893</xdr:rowOff>
    </xdr:to>
    <xdr:sp macro="" textlink="">
      <xdr:nvSpPr>
        <xdr:cNvPr id="11" name="Yuvarlatılmış Dikdörtgen 10"/>
        <xdr:cNvSpPr/>
      </xdr:nvSpPr>
      <xdr:spPr>
        <a:xfrm>
          <a:off x="13096875" y="2833688"/>
          <a:ext cx="6324599" cy="678393"/>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200" b="0">
              <a:solidFill>
                <a:schemeClr val="tx1"/>
              </a:solidFill>
              <a:latin typeface="Times New Roman" panose="02020603050405020304" pitchFamily="18" charset="0"/>
              <a:cs typeface="Times New Roman" panose="02020603050405020304" pitchFamily="18" charset="0"/>
            </a:rPr>
            <a:t>1) Ayın gün</a:t>
          </a:r>
          <a:r>
            <a:rPr lang="tr-TR" sz="1200" b="0" baseline="0">
              <a:solidFill>
                <a:schemeClr val="tx1"/>
              </a:solidFill>
              <a:latin typeface="Times New Roman" panose="02020603050405020304" pitchFamily="18" charset="0"/>
              <a:cs typeface="Times New Roman" panose="02020603050405020304" pitchFamily="18" charset="0"/>
            </a:rPr>
            <a:t> sayısı,  Prim hesaplamaları için her zaman 30 gün,</a:t>
          </a:r>
        </a:p>
        <a:p>
          <a:pPr algn="l"/>
          <a:r>
            <a:rPr lang="tr-TR" sz="1200" b="0" baseline="0">
              <a:solidFill>
                <a:schemeClr val="tx1"/>
              </a:solidFill>
              <a:latin typeface="Times New Roman" panose="02020603050405020304" pitchFamily="18" charset="0"/>
              <a:cs typeface="Times New Roman" panose="02020603050405020304" pitchFamily="18" charset="0"/>
            </a:rPr>
            <a:t>2) </a:t>
          </a:r>
          <a:r>
            <a:rPr lang="tr-TR" sz="1200" b="0">
              <a:solidFill>
                <a:schemeClr val="tx1"/>
              </a:solidFill>
              <a:effectLst/>
              <a:latin typeface="Times New Roman" panose="02020603050405020304" pitchFamily="18" charset="0"/>
              <a:ea typeface="+mn-ea"/>
              <a:cs typeface="Times New Roman" panose="02020603050405020304" pitchFamily="18" charset="0"/>
            </a:rPr>
            <a:t>Ayın gün</a:t>
          </a:r>
          <a:r>
            <a:rPr lang="tr-TR" sz="1200" b="0" baseline="0">
              <a:solidFill>
                <a:schemeClr val="tx1"/>
              </a:solidFill>
              <a:effectLst/>
              <a:latin typeface="Times New Roman" panose="02020603050405020304" pitchFamily="18" charset="0"/>
              <a:ea typeface="+mn-ea"/>
              <a:cs typeface="Times New Roman" panose="02020603050405020304" pitchFamily="18" charset="0"/>
            </a:rPr>
            <a:t> sayısı,  </a:t>
          </a:r>
          <a:r>
            <a:rPr lang="tr-TR" sz="1200" b="0" baseline="0">
              <a:solidFill>
                <a:schemeClr val="tx1"/>
              </a:solidFill>
              <a:latin typeface="Times New Roman" panose="02020603050405020304" pitchFamily="18" charset="0"/>
              <a:cs typeface="Times New Roman" panose="02020603050405020304" pitchFamily="18" charset="0"/>
            </a:rPr>
            <a:t>Aylık ve Vergi hesaplamaları için aydaki gün sayısı olarak dikkate alınacaktır</a:t>
          </a:r>
          <a:endParaRPr lang="tr-TR" sz="1200" b="0">
            <a:solidFill>
              <a:schemeClr val="tx1"/>
            </a:solidFill>
            <a:latin typeface="Times New Roman" panose="02020603050405020304" pitchFamily="18" charset="0"/>
            <a:cs typeface="Times New Roman" panose="02020603050405020304" pitchFamily="18" charset="0"/>
          </a:endParaRPr>
        </a:p>
      </xdr:txBody>
    </xdr:sp>
    <xdr:clientData/>
  </xdr:twoCellAnchor>
  <xdr:twoCellAnchor>
    <xdr:from>
      <xdr:col>20</xdr:col>
      <xdr:colOff>0</xdr:colOff>
      <xdr:row>24</xdr:row>
      <xdr:rowOff>142874</xdr:rowOff>
    </xdr:from>
    <xdr:to>
      <xdr:col>30</xdr:col>
      <xdr:colOff>122237</xdr:colOff>
      <xdr:row>30</xdr:row>
      <xdr:rowOff>173037</xdr:rowOff>
    </xdr:to>
    <xdr:sp macro="" textlink="">
      <xdr:nvSpPr>
        <xdr:cNvPr id="12" name="Yuvarlatılmış Dikdörtgen 11"/>
        <xdr:cNvSpPr/>
      </xdr:nvSpPr>
      <xdr:spPr>
        <a:xfrm>
          <a:off x="13096875" y="6643687"/>
          <a:ext cx="6313487" cy="1244600"/>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indent="0" algn="l"/>
          <a:r>
            <a:rPr lang="tr-TR" sz="1200" b="0">
              <a:solidFill>
                <a:schemeClr val="tx1"/>
              </a:solidFill>
              <a:latin typeface="Times New Roman" panose="02020603050405020304" pitchFamily="18" charset="0"/>
              <a:ea typeface="+mn-ea"/>
              <a:cs typeface="Times New Roman" panose="02020603050405020304" pitchFamily="18" charset="0"/>
            </a:rPr>
            <a:t>1)Aylığını tam olarak alıp ay başından sonra görevinden uzaklaştırılanlar için peşin ödenmiş aylığın çalışılmayan süreye ait kısmının 1/3 'ü  geri alınır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2) Mevzuatı gereğince kıst hesaplanmayan aylık unsurları ile çalışıldıktan sonra ödenen aylık unsurlar borçlandırmaya dahil edilmez..</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3) Diğer aylık unsurlarında ise çalışılmayan günlerin 1/3 'ü   borçlandırmaya dahil edilir.</a:t>
          </a:r>
        </a:p>
      </xdr:txBody>
    </xdr:sp>
    <xdr:clientData/>
  </xdr:twoCellAnchor>
  <xdr:twoCellAnchor>
    <xdr:from>
      <xdr:col>20</xdr:col>
      <xdr:colOff>0</xdr:colOff>
      <xdr:row>34</xdr:row>
      <xdr:rowOff>0</xdr:rowOff>
    </xdr:from>
    <xdr:to>
      <xdr:col>30</xdr:col>
      <xdr:colOff>87842</xdr:colOff>
      <xdr:row>40</xdr:row>
      <xdr:rowOff>857250</xdr:rowOff>
    </xdr:to>
    <xdr:sp macro="" textlink="">
      <xdr:nvSpPr>
        <xdr:cNvPr id="13" name="Yuvarlatılmış Dikdörtgen 12"/>
        <xdr:cNvSpPr/>
      </xdr:nvSpPr>
      <xdr:spPr>
        <a:xfrm>
          <a:off x="13096875" y="8524875"/>
          <a:ext cx="6279092" cy="2107406"/>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indent="0" algn="l"/>
          <a:r>
            <a:rPr lang="tr-TR" sz="1200" b="0">
              <a:solidFill>
                <a:schemeClr val="tx1"/>
              </a:solidFill>
              <a:latin typeface="Times New Roman" panose="02020603050405020304" pitchFamily="18" charset="0"/>
              <a:ea typeface="+mn-ea"/>
              <a:cs typeface="Times New Roman" panose="02020603050405020304" pitchFamily="18" charset="0"/>
            </a:rPr>
            <a:t>1) Ödenmesi gereken prim tutarları çalışılan gün sayısı dikkate alınarak hesaplanır.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2) Aylık prim ve hizmet belgesi SGK’ye gönderilmediği için, primler çalışılan günler için tam olarak çalışılmayan günler için </a:t>
          </a:r>
          <a:r>
            <a:rPr lang="tr-TR" sz="1100" b="0">
              <a:solidFill>
                <a:schemeClr val="tx1"/>
              </a:solidFill>
              <a:effectLst/>
              <a:latin typeface="+mn-lt"/>
              <a:ea typeface="+mn-ea"/>
              <a:cs typeface="+mn-cs"/>
            </a:rPr>
            <a:t>½</a:t>
          </a:r>
          <a:r>
            <a:rPr lang="tr-TR" sz="1200" b="0">
              <a:solidFill>
                <a:schemeClr val="tx1"/>
              </a:solidFill>
              <a:latin typeface="Times New Roman" panose="02020603050405020304" pitchFamily="18" charset="0"/>
              <a:ea typeface="+mn-ea"/>
              <a:cs typeface="Times New Roman" panose="02020603050405020304" pitchFamily="18" charset="0"/>
            </a:rPr>
            <a:t> oranında hesaplanarak</a:t>
          </a:r>
          <a:r>
            <a:rPr lang="tr-TR" sz="1200" b="0" baseline="0">
              <a:solidFill>
                <a:schemeClr val="tx1"/>
              </a:solidFill>
              <a:latin typeface="Times New Roman" panose="02020603050405020304" pitchFamily="18" charset="0"/>
              <a:ea typeface="+mn-ea"/>
              <a:cs typeface="Times New Roman" panose="02020603050405020304" pitchFamily="18" charset="0"/>
            </a:rPr>
            <a:t> SGK'ye bildirim yapılır. </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3) Tabloda "Ödenmesi gereken prim" başlığı altında yer alan devlet payı toplamı SGK'ye bildirilmesi gereken işveren payıdır.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4) Tabloda "Ödenmesi gereken prim" başlığı altında yer alan kişi payı toplamı SGK'ye bildirilmesi gereken kişi payıdır.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5)</a:t>
          </a:r>
          <a:r>
            <a:rPr lang="tr-TR" sz="1200" b="0" baseline="0">
              <a:solidFill>
                <a:schemeClr val="tx1"/>
              </a:solidFill>
              <a:latin typeface="Times New Roman" panose="02020603050405020304" pitchFamily="18" charset="0"/>
              <a:ea typeface="+mn-ea"/>
              <a:cs typeface="Times New Roman" panose="02020603050405020304" pitchFamily="18" charset="0"/>
            </a:rPr>
            <a:t> </a:t>
          </a:r>
          <a:r>
            <a:rPr lang="tr-TR" sz="1200" b="0">
              <a:solidFill>
                <a:schemeClr val="tx1"/>
              </a:solidFill>
              <a:latin typeface="Times New Roman" panose="02020603050405020304" pitchFamily="18" charset="0"/>
              <a:ea typeface="+mn-ea"/>
              <a:cs typeface="Times New Roman" panose="02020603050405020304" pitchFamily="18" charset="0"/>
            </a:rPr>
            <a:t>Tabloda "Hak edilmeyen" başlığı altında yer alan devlet payı toplamı gelir kaydedilir.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6) Tabloda "Hak edilmeyen" başlığı altında yer alan kişi payı  toplamı kamu görevlisinin borcunu azaltıcı unsur olarak dikkate alınır.</a:t>
          </a:r>
        </a:p>
        <a:p>
          <a:pPr marL="0" marR="0" lvl="0" indent="0" algn="l" defTabSz="914400" eaLnBrk="1" fontAlgn="auto" latinLnBrk="0" hangingPunct="1">
            <a:lnSpc>
              <a:spcPct val="100000"/>
            </a:lnSpc>
            <a:spcBef>
              <a:spcPts val="0"/>
            </a:spcBef>
            <a:spcAft>
              <a:spcPts val="0"/>
            </a:spcAft>
            <a:buClrTx/>
            <a:buSzTx/>
            <a:buFontTx/>
            <a:buNone/>
            <a:tabLst/>
            <a:defRPr/>
          </a:pPr>
          <a:endParaRPr lang="tr-TR" sz="1200" b="0">
            <a:solidFill>
              <a:schemeClr val="tx1"/>
            </a:solidFill>
            <a:latin typeface="Times New Roman" panose="02020603050405020304" pitchFamily="18" charset="0"/>
            <a:ea typeface="+mn-ea"/>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tr-TR" sz="1200" b="0">
            <a:solidFill>
              <a:schemeClr val="tx1"/>
            </a:solidFill>
            <a:latin typeface="Times New Roman" panose="02020603050405020304" pitchFamily="18" charset="0"/>
            <a:ea typeface="+mn-ea"/>
            <a:cs typeface="Times New Roman" panose="02020603050405020304" pitchFamily="18" charset="0"/>
          </a:endParaRPr>
        </a:p>
      </xdr:txBody>
    </xdr:sp>
    <xdr:clientData/>
  </xdr:twoCellAnchor>
  <xdr:twoCellAnchor>
    <xdr:from>
      <xdr:col>10</xdr:col>
      <xdr:colOff>84667</xdr:colOff>
      <xdr:row>57</xdr:row>
      <xdr:rowOff>211666</xdr:rowOff>
    </xdr:from>
    <xdr:to>
      <xdr:col>11</xdr:col>
      <xdr:colOff>31750</xdr:colOff>
      <xdr:row>57</xdr:row>
      <xdr:rowOff>242453</xdr:rowOff>
    </xdr:to>
    <xdr:cxnSp macro="">
      <xdr:nvCxnSpPr>
        <xdr:cNvPr id="16" name="Düz Ok Bağlayıcısı 15"/>
        <xdr:cNvCxnSpPr/>
      </xdr:nvCxnSpPr>
      <xdr:spPr>
        <a:xfrm>
          <a:off x="6494992" y="14203891"/>
          <a:ext cx="556683" cy="3078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190499</xdr:colOff>
      <xdr:row>62</xdr:row>
      <xdr:rowOff>47624</xdr:rowOff>
    </xdr:from>
    <xdr:to>
      <xdr:col>30</xdr:col>
      <xdr:colOff>69849</xdr:colOff>
      <xdr:row>63</xdr:row>
      <xdr:rowOff>319087</xdr:rowOff>
    </xdr:to>
    <xdr:sp macro="" textlink="">
      <xdr:nvSpPr>
        <xdr:cNvPr id="10" name="Yuvarlatılmış Dikdörtgen 9"/>
        <xdr:cNvSpPr/>
      </xdr:nvSpPr>
      <xdr:spPr>
        <a:xfrm>
          <a:off x="13287374" y="16001999"/>
          <a:ext cx="6070600" cy="461963"/>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Damga vergisinin tamamının “kesilmesi gereken vergi tutarı” olarak dikkate alınması gerekir.</a:t>
          </a:r>
        </a:p>
        <a:p>
          <a:endParaRPr lang="tr-TR" sz="1200" b="0" baseline="0">
            <a:solidFill>
              <a:schemeClr val="tx1"/>
            </a:solidFill>
            <a:latin typeface="+mn-lt"/>
            <a:ea typeface="+mn-ea"/>
            <a:cs typeface="+mn-cs"/>
          </a:endParaRPr>
        </a:p>
      </xdr:txBody>
    </xdr:sp>
    <xdr:clientData/>
  </xdr:twoCellAnchor>
  <xdr:twoCellAnchor>
    <xdr:from>
      <xdr:col>20</xdr:col>
      <xdr:colOff>0</xdr:colOff>
      <xdr:row>41</xdr:row>
      <xdr:rowOff>0</xdr:rowOff>
    </xdr:from>
    <xdr:to>
      <xdr:col>30</xdr:col>
      <xdr:colOff>146050</xdr:colOff>
      <xdr:row>60</xdr:row>
      <xdr:rowOff>157163</xdr:rowOff>
    </xdr:to>
    <xdr:sp macro="" textlink="">
      <xdr:nvSpPr>
        <xdr:cNvPr id="15" name="Yuvarlatılmış Dikdörtgen 14"/>
        <xdr:cNvSpPr/>
      </xdr:nvSpPr>
      <xdr:spPr>
        <a:xfrm>
          <a:off x="13096875" y="10787063"/>
          <a:ext cx="6337300" cy="4657725"/>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200" b="0" baseline="0">
              <a:solidFill>
                <a:schemeClr val="tx1"/>
              </a:solidFill>
              <a:latin typeface="+mn-lt"/>
              <a:ea typeface="+mn-ea"/>
              <a:cs typeface="+mn-cs"/>
            </a:rPr>
            <a:t>	</a:t>
          </a:r>
          <a:r>
            <a:rPr lang="tr-TR" sz="1200" b="0">
              <a:solidFill>
                <a:schemeClr val="tx1"/>
              </a:solidFill>
              <a:latin typeface="Times New Roman" panose="02020603050405020304" pitchFamily="18" charset="0"/>
              <a:ea typeface="+mn-ea"/>
              <a:cs typeface="Times New Roman" panose="02020603050405020304" pitchFamily="18" charset="0"/>
            </a:rPr>
            <a:t>Kamu Görevlisinin; </a:t>
          </a:r>
        </a:p>
        <a:p>
          <a:pPr algn="l"/>
          <a:r>
            <a:rPr lang="tr-TR" sz="1200" b="0">
              <a:solidFill>
                <a:schemeClr val="tx1"/>
              </a:solidFill>
              <a:latin typeface="Times New Roman" panose="02020603050405020304" pitchFamily="18" charset="0"/>
              <a:ea typeface="+mn-ea"/>
              <a:cs typeface="Times New Roman" panose="02020603050405020304" pitchFamily="18" charset="0"/>
            </a:rPr>
            <a:t>	-5510 saylı Kanuna tabi olması</a:t>
          </a:r>
        </a:p>
        <a:p>
          <a:pPr algn="l"/>
          <a:r>
            <a:rPr lang="tr-TR" sz="1200" b="0">
              <a:solidFill>
                <a:schemeClr val="tx1"/>
              </a:solidFill>
              <a:latin typeface="Times New Roman" panose="02020603050405020304" pitchFamily="18" charset="0"/>
              <a:ea typeface="+mn-ea"/>
              <a:cs typeface="Times New Roman" panose="02020603050405020304" pitchFamily="18" charset="0"/>
            </a:rPr>
            <a:t>	-SGK kişi payı dışında Gelir Gergisi Kanununa göre gelir vergisi matrahından  indirilmesi gereken başka bir unsurun bulunmaması</a:t>
          </a:r>
        </a:p>
        <a:p>
          <a:pPr algn="l"/>
          <a:r>
            <a:rPr lang="tr-TR" sz="1200" b="0">
              <a:solidFill>
                <a:schemeClr val="tx1"/>
              </a:solidFill>
              <a:latin typeface="Times New Roman" panose="02020603050405020304" pitchFamily="18" charset="0"/>
              <a:ea typeface="+mn-ea"/>
              <a:cs typeface="Times New Roman" panose="02020603050405020304" pitchFamily="18" charset="0"/>
            </a:rPr>
            <a:t>	-Çalışılan ayın gün sayısının 30 olması</a:t>
          </a:r>
        </a:p>
        <a:p>
          <a:pPr algn="l"/>
          <a:r>
            <a:rPr lang="tr-TR" sz="1200" b="0">
              <a:solidFill>
                <a:schemeClr val="tx1"/>
              </a:solidFill>
              <a:latin typeface="Times New Roman" panose="02020603050405020304" pitchFamily="18" charset="0"/>
              <a:ea typeface="+mn-ea"/>
              <a:cs typeface="Times New Roman" panose="02020603050405020304" pitchFamily="18" charset="0"/>
            </a:rPr>
            <a:t>	-Görevden ayrılma biçiminin memuriyetin sona ermesi ya da aylıksız izne ayrılma durumu olması </a:t>
          </a:r>
        </a:p>
        <a:p>
          <a:pPr algn="l"/>
          <a:r>
            <a:rPr lang="tr-TR" sz="1200" b="0">
              <a:solidFill>
                <a:schemeClr val="tx1"/>
              </a:solidFill>
              <a:latin typeface="Times New Roman" panose="02020603050405020304" pitchFamily="18" charset="0"/>
              <a:ea typeface="+mn-ea"/>
              <a:cs typeface="Times New Roman" panose="02020603050405020304" pitchFamily="18" charset="0"/>
            </a:rPr>
            <a:t>	Yukarıdaki 4 durumun aynı anda var </a:t>
          </a:r>
          <a:r>
            <a:rPr lang="tr-TR" sz="1200" b="1" u="sng">
              <a:solidFill>
                <a:schemeClr val="tx1"/>
              </a:solidFill>
              <a:latin typeface="Times New Roman" panose="02020603050405020304" pitchFamily="18" charset="0"/>
              <a:ea typeface="+mn-ea"/>
              <a:cs typeface="Times New Roman" panose="02020603050405020304" pitchFamily="18" charset="0"/>
            </a:rPr>
            <a:t>olmaması </a:t>
          </a:r>
          <a:r>
            <a:rPr lang="tr-TR" sz="1200" b="0">
              <a:solidFill>
                <a:schemeClr val="tx1"/>
              </a:solidFill>
              <a:latin typeface="Times New Roman" panose="02020603050405020304" pitchFamily="18" charset="0"/>
              <a:ea typeface="+mn-ea"/>
              <a:cs typeface="Times New Roman" panose="02020603050405020304" pitchFamily="18" charset="0"/>
            </a:rPr>
            <a:t> durumunda  yersiz kesilen vergi tutarını bulmak için sadece aşağıdaki yöntem kullanılabilir.  </a:t>
          </a:r>
        </a:p>
        <a:p>
          <a:pPr algn="l"/>
          <a:r>
            <a:rPr lang="tr-TR" sz="1200" b="1" u="sng">
              <a:solidFill>
                <a:schemeClr val="tx1"/>
              </a:solidFill>
              <a:latin typeface="Times New Roman" panose="02020603050405020304" pitchFamily="18" charset="0"/>
              <a:ea typeface="+mn-ea"/>
              <a:cs typeface="Times New Roman" panose="02020603050405020304" pitchFamily="18" charset="0"/>
            </a:rPr>
            <a:t>Vergiye Dahil Aylık Unsurları Dikkate Alınarak Hesaplama </a:t>
          </a:r>
          <a:r>
            <a:rPr lang="tr-TR" sz="1200" b="0">
              <a:solidFill>
                <a:schemeClr val="tx1"/>
              </a:solidFill>
              <a:latin typeface="Times New Roman" panose="02020603050405020304" pitchFamily="18" charset="0"/>
              <a:ea typeface="+mn-ea"/>
              <a:cs typeface="Times New Roman" panose="02020603050405020304" pitchFamily="18" charset="0"/>
            </a:rPr>
            <a:t>:</a:t>
          </a:r>
        </a:p>
        <a:p>
          <a:pPr algn="l"/>
          <a:r>
            <a:rPr lang="tr-TR" sz="1200" b="0">
              <a:solidFill>
                <a:schemeClr val="tx1"/>
              </a:solidFill>
              <a:latin typeface="Times New Roman" panose="02020603050405020304" pitchFamily="18" charset="0"/>
              <a:ea typeface="+mn-ea"/>
              <a:cs typeface="Times New Roman" panose="02020603050405020304" pitchFamily="18" charset="0"/>
            </a:rPr>
            <a:t> 	Yersiz kesilen vergi tutarını hesaplamak için aşağıdaki süreç kullanılır..</a:t>
          </a:r>
        </a:p>
        <a:p>
          <a:pPr algn="l"/>
          <a:r>
            <a:rPr lang="tr-TR" sz="1200" b="0">
              <a:solidFill>
                <a:schemeClr val="tx1"/>
              </a:solidFill>
              <a:latin typeface="Times New Roman" panose="02020603050405020304" pitchFamily="18" charset="0"/>
              <a:ea typeface="+mn-ea"/>
              <a:cs typeface="Times New Roman" panose="02020603050405020304" pitchFamily="18" charset="0"/>
            </a:rPr>
            <a:t>	 I.Vergiye dahil olan aylık unsurları, çalışılan güne göre hesaplanarak toplanmalıdır. </a:t>
          </a:r>
        </a:p>
        <a:p>
          <a:pPr algn="l"/>
          <a:r>
            <a:rPr lang="tr-TR" sz="1200" b="0">
              <a:solidFill>
                <a:schemeClr val="tx1"/>
              </a:solidFill>
              <a:latin typeface="Times New Roman" panose="02020603050405020304" pitchFamily="18" charset="0"/>
              <a:ea typeface="+mn-ea"/>
              <a:cs typeface="Times New Roman" panose="02020603050405020304" pitchFamily="18" charset="0"/>
            </a:rPr>
            <a:t>	II. Bulunan bu tutardan, ; SGK kişi payları, (5434 sayılı Kanuna tabi olan personelde tamamı, 5510 sayılı Kanuna tabi olan personelde çalışılan güne göre bulunun tutar) Gelir Gergisi Kanununa göre gelir vergisi matrahından  indirilmesi gereken diğer unsurlar   çıkarılarak çalışılan güne göre vergi matrahı bulunmalıdır.</a:t>
          </a:r>
        </a:p>
        <a:p>
          <a:pPr algn="l"/>
          <a:r>
            <a:rPr lang="tr-TR" sz="1200" b="0">
              <a:solidFill>
                <a:schemeClr val="tx1"/>
              </a:solidFill>
              <a:latin typeface="Times New Roman" panose="02020603050405020304" pitchFamily="18" charset="0"/>
              <a:ea typeface="+mn-ea"/>
              <a:cs typeface="Times New Roman" panose="02020603050405020304" pitchFamily="18" charset="0"/>
            </a:rPr>
            <a:t>	III. Bu tutara kamu görevlisinin kümülatif vergi matrahı göz önünde bulundurularak vergi oranı uygulanmalıdır. </a:t>
          </a:r>
        </a:p>
        <a:p>
          <a:pPr algn="l"/>
          <a:r>
            <a:rPr lang="tr-TR" sz="1200" b="0">
              <a:solidFill>
                <a:schemeClr val="tx1"/>
              </a:solidFill>
              <a:latin typeface="Times New Roman" panose="02020603050405020304" pitchFamily="18" charset="0"/>
              <a:ea typeface="+mn-ea"/>
              <a:cs typeface="Times New Roman" panose="02020603050405020304" pitchFamily="18" charset="0"/>
            </a:rPr>
            <a:t>	IV. Bu tutardan da vergi istisnası çıkarıldığında, çalışılan güne göre kesilmesi gereken vergi tutarı bulunmalıdır.</a:t>
          </a:r>
        </a:p>
        <a:p>
          <a:pPr algn="l"/>
          <a:r>
            <a:rPr lang="tr-TR" sz="1200" b="0">
              <a:solidFill>
                <a:schemeClr val="tx1"/>
              </a:solidFill>
              <a:latin typeface="Times New Roman" panose="02020603050405020304" pitchFamily="18" charset="0"/>
              <a:ea typeface="+mn-ea"/>
              <a:cs typeface="Times New Roman" panose="02020603050405020304" pitchFamily="18" charset="0"/>
            </a:rPr>
            <a:t>	V. Daha sonra yersiz kesilen vergi tutarı bulunmalıdır.</a:t>
          </a:r>
        </a:p>
        <a:p>
          <a:pPr algn="l"/>
          <a:endParaRPr lang="tr-TR" sz="1200" b="0" baseline="0">
            <a:solidFill>
              <a:schemeClr val="tx1"/>
            </a:solidFill>
            <a:latin typeface="+mn-lt"/>
            <a:ea typeface="+mn-ea"/>
            <a:cs typeface="+mn-cs"/>
          </a:endParaRPr>
        </a:p>
      </xdr:txBody>
    </xdr:sp>
    <xdr:clientData/>
  </xdr:twoCellAnchor>
  <xdr:twoCellAnchor>
    <xdr:from>
      <xdr:col>20</xdr:col>
      <xdr:colOff>0</xdr:colOff>
      <xdr:row>16</xdr:row>
      <xdr:rowOff>0</xdr:rowOff>
    </xdr:from>
    <xdr:to>
      <xdr:col>30</xdr:col>
      <xdr:colOff>133349</xdr:colOff>
      <xdr:row>20</xdr:row>
      <xdr:rowOff>878417</xdr:rowOff>
    </xdr:to>
    <xdr:sp macro="" textlink="">
      <xdr:nvSpPr>
        <xdr:cNvPr id="14" name="Yuvarlatılmış Dikdörtgen 13"/>
        <xdr:cNvSpPr/>
      </xdr:nvSpPr>
      <xdr:spPr>
        <a:xfrm>
          <a:off x="13096875" y="3786188"/>
          <a:ext cx="6324599" cy="1830917"/>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200" b="0">
              <a:solidFill>
                <a:schemeClr val="tx1"/>
              </a:solidFill>
              <a:latin typeface="Times New Roman" panose="02020603050405020304" pitchFamily="18" charset="0"/>
              <a:cs typeface="Times New Roman" panose="02020603050405020304" pitchFamily="18" charset="0"/>
            </a:rPr>
            <a:t>1) Sosya Güvenlik</a:t>
          </a:r>
          <a:r>
            <a:rPr lang="tr-TR" sz="1200" b="0" baseline="0">
              <a:solidFill>
                <a:schemeClr val="tx1"/>
              </a:solidFill>
              <a:latin typeface="Times New Roman" panose="02020603050405020304" pitchFamily="18" charset="0"/>
              <a:cs typeface="Times New Roman" panose="02020603050405020304" pitchFamily="18" charset="0"/>
            </a:rPr>
            <a:t> Kurumu prim iadelerini gerçekleştirirken çalışılmayan gün sayısını ikiye bölmekte küsuratlı bir rakam çıkması halinde o sayıyı Prime Esas Kazanç günü olarak yukarıya tam sayı olarak tamamlamaktadır.Bu nedenle  </a:t>
          </a:r>
          <a:r>
            <a:rPr lang="tr-TR" sz="1200" b="0">
              <a:solidFill>
                <a:schemeClr val="tx1"/>
              </a:solidFill>
              <a:latin typeface="Times New Roman" panose="02020603050405020304" pitchFamily="18" charset="0"/>
              <a:cs typeface="Times New Roman" panose="02020603050405020304" pitchFamily="18" charset="0"/>
            </a:rPr>
            <a:t>Sosyal Güvenlik Kurumu Prim Hesaplamaları için  çalışılmayan gün sayısı</a:t>
          </a:r>
          <a:r>
            <a:rPr lang="tr-TR" sz="1200" b="0" baseline="0">
              <a:solidFill>
                <a:schemeClr val="tx1"/>
              </a:solidFill>
              <a:latin typeface="Times New Roman" panose="02020603050405020304" pitchFamily="18" charset="0"/>
              <a:cs typeface="Times New Roman" panose="02020603050405020304" pitchFamily="18" charset="0"/>
            </a:rPr>
            <a:t>  tek sayı ise bu sayının bir fazlası esas alınır.</a:t>
          </a:r>
        </a:p>
        <a:p>
          <a:pPr algn="l"/>
          <a:r>
            <a:rPr lang="tr-TR" sz="1200" b="0" baseline="0">
              <a:solidFill>
                <a:schemeClr val="tx1"/>
              </a:solidFill>
              <a:latin typeface="Times New Roman" panose="02020603050405020304" pitchFamily="18" charset="0"/>
              <a:cs typeface="Times New Roman" panose="02020603050405020304" pitchFamily="18" charset="0"/>
            </a:rPr>
            <a:t>2)Burada Prim hesaplamaları için  çalışılmayan gün sayısı 25 iken yukarıdaki açıklamalardan dolayı 26 olarak kabul edilmelidir.</a:t>
          </a:r>
        </a:p>
        <a:p>
          <a:pPr algn="l"/>
          <a:r>
            <a:rPr lang="tr-TR" sz="1200" b="0" baseline="0">
              <a:solidFill>
                <a:schemeClr val="tx1"/>
              </a:solidFill>
              <a:latin typeface="Times New Roman" panose="02020603050405020304" pitchFamily="18" charset="0"/>
              <a:cs typeface="Times New Roman" panose="02020603050405020304" pitchFamily="18" charset="0"/>
            </a:rPr>
            <a:t>3) Prim hesaplamaları için çalışılmayan gün sayılarının çift sayı olması halinde herhangi bir değişiklik yapılmayacaktır.</a:t>
          </a:r>
          <a:endParaRPr lang="tr-TR" sz="1200" b="0">
            <a:solidFill>
              <a:schemeClr val="tx1"/>
            </a:solidFill>
            <a:latin typeface="Times New Roman" panose="02020603050405020304" pitchFamily="18" charset="0"/>
            <a:cs typeface="Times New Roman" panose="02020603050405020304" pitchFamily="18" charset="0"/>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14</xdr:col>
      <xdr:colOff>581025</xdr:colOff>
      <xdr:row>40</xdr:row>
      <xdr:rowOff>9525</xdr:rowOff>
    </xdr:from>
    <xdr:to>
      <xdr:col>25</xdr:col>
      <xdr:colOff>31750</xdr:colOff>
      <xdr:row>43</xdr:row>
      <xdr:rowOff>63501</xdr:rowOff>
    </xdr:to>
    <xdr:sp macro="" textlink="">
      <xdr:nvSpPr>
        <xdr:cNvPr id="6" name="Yuvarlatılmış Dikdörtgen 5"/>
        <xdr:cNvSpPr/>
      </xdr:nvSpPr>
      <xdr:spPr>
        <a:xfrm>
          <a:off x="9354608" y="8730192"/>
          <a:ext cx="6202892" cy="1376892"/>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indent="0" algn="l"/>
          <a:r>
            <a:rPr lang="tr-TR" sz="1200" b="0">
              <a:solidFill>
                <a:schemeClr val="tx1"/>
              </a:solidFill>
              <a:latin typeface="Times New Roman" panose="02020603050405020304" pitchFamily="18" charset="0"/>
              <a:ea typeface="+mn-ea"/>
              <a:cs typeface="Times New Roman" panose="02020603050405020304" pitchFamily="18" charset="0"/>
            </a:rPr>
            <a:t>1)Emeklilik keseneği kurum karşılığı ile genel sağlık sigortası primi  tam olarak gönderilir</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2)Emeklilik keseneği kurum karşılığı  işveren payı ile genel sağlık sigortası  işveren payı primlerinin çalışılmayan süreye ait  olan kısmı için kamu görevlisi borçlandırılır.</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3)Emeklilik keseneği kişi payı  borçlandırmaya dahil edilmez.</a:t>
          </a:r>
        </a:p>
      </xdr:txBody>
    </xdr:sp>
    <xdr:clientData/>
  </xdr:twoCellAnchor>
  <xdr:twoCellAnchor>
    <xdr:from>
      <xdr:col>15</xdr:col>
      <xdr:colOff>0</xdr:colOff>
      <xdr:row>4</xdr:row>
      <xdr:rowOff>0</xdr:rowOff>
    </xdr:from>
    <xdr:to>
      <xdr:col>24</xdr:col>
      <xdr:colOff>582083</xdr:colOff>
      <xdr:row>7</xdr:row>
      <xdr:rowOff>25251</xdr:rowOff>
    </xdr:to>
    <xdr:sp macro="" textlink="">
      <xdr:nvSpPr>
        <xdr:cNvPr id="8" name="Yuvarlatılmış Dikdörtgen 7"/>
        <xdr:cNvSpPr/>
      </xdr:nvSpPr>
      <xdr:spPr>
        <a:xfrm>
          <a:off x="9387417" y="1280583"/>
          <a:ext cx="6106583" cy="670835"/>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200" b="0">
              <a:solidFill>
                <a:schemeClr val="tx1"/>
              </a:solidFill>
              <a:latin typeface="Times New Roman" panose="02020603050405020304" pitchFamily="18" charset="0"/>
              <a:cs typeface="Times New Roman" panose="02020603050405020304" pitchFamily="18" charset="0"/>
            </a:rPr>
            <a:t>1) Ayın gün</a:t>
          </a:r>
          <a:r>
            <a:rPr lang="tr-TR" sz="1200" b="0" baseline="0">
              <a:solidFill>
                <a:schemeClr val="tx1"/>
              </a:solidFill>
              <a:latin typeface="Times New Roman" panose="02020603050405020304" pitchFamily="18" charset="0"/>
              <a:cs typeface="Times New Roman" panose="02020603050405020304" pitchFamily="18" charset="0"/>
            </a:rPr>
            <a:t> sayısı,  Prim hesaplamaları için her zaman 30 gün,</a:t>
          </a:r>
        </a:p>
        <a:p>
          <a:pPr algn="l"/>
          <a:r>
            <a:rPr lang="tr-TR" sz="1200" b="0" baseline="0">
              <a:solidFill>
                <a:schemeClr val="tx1"/>
              </a:solidFill>
              <a:latin typeface="Times New Roman" panose="02020603050405020304" pitchFamily="18" charset="0"/>
              <a:cs typeface="Times New Roman" panose="02020603050405020304" pitchFamily="18" charset="0"/>
            </a:rPr>
            <a:t>2) </a:t>
          </a:r>
          <a:r>
            <a:rPr lang="tr-TR" sz="1200" b="0">
              <a:solidFill>
                <a:schemeClr val="tx1"/>
              </a:solidFill>
              <a:effectLst/>
              <a:latin typeface="Times New Roman" panose="02020603050405020304" pitchFamily="18" charset="0"/>
              <a:ea typeface="+mn-ea"/>
              <a:cs typeface="Times New Roman" panose="02020603050405020304" pitchFamily="18" charset="0"/>
            </a:rPr>
            <a:t>Ayın gün</a:t>
          </a:r>
          <a:r>
            <a:rPr lang="tr-TR" sz="1200" b="0" baseline="0">
              <a:solidFill>
                <a:schemeClr val="tx1"/>
              </a:solidFill>
              <a:effectLst/>
              <a:latin typeface="Times New Roman" panose="02020603050405020304" pitchFamily="18" charset="0"/>
              <a:ea typeface="+mn-ea"/>
              <a:cs typeface="Times New Roman" panose="02020603050405020304" pitchFamily="18" charset="0"/>
            </a:rPr>
            <a:t> sayısı,  </a:t>
          </a:r>
          <a:r>
            <a:rPr lang="tr-TR" sz="1200" b="0" baseline="0">
              <a:solidFill>
                <a:schemeClr val="tx1"/>
              </a:solidFill>
              <a:latin typeface="Times New Roman" panose="02020603050405020304" pitchFamily="18" charset="0"/>
              <a:cs typeface="Times New Roman" panose="02020603050405020304" pitchFamily="18" charset="0"/>
            </a:rPr>
            <a:t>Aylık ve Vergi hesaplamaları için aydaki gün sayısı olarak dikkate alınacaktır</a:t>
          </a:r>
          <a:endParaRPr lang="tr-TR" sz="1200" b="0">
            <a:solidFill>
              <a:schemeClr val="tx1"/>
            </a:solidFill>
            <a:latin typeface="Times New Roman" panose="02020603050405020304" pitchFamily="18" charset="0"/>
            <a:cs typeface="Times New Roman" panose="02020603050405020304" pitchFamily="18" charset="0"/>
          </a:endParaRPr>
        </a:p>
      </xdr:txBody>
    </xdr:sp>
    <xdr:clientData/>
  </xdr:twoCellAnchor>
  <xdr:twoCellAnchor>
    <xdr:from>
      <xdr:col>15</xdr:col>
      <xdr:colOff>1</xdr:colOff>
      <xdr:row>22</xdr:row>
      <xdr:rowOff>0</xdr:rowOff>
    </xdr:from>
    <xdr:to>
      <xdr:col>25</xdr:col>
      <xdr:colOff>42334</xdr:colOff>
      <xdr:row>28</xdr:row>
      <xdr:rowOff>48684</xdr:rowOff>
    </xdr:to>
    <xdr:sp macro="" textlink="">
      <xdr:nvSpPr>
        <xdr:cNvPr id="9" name="Yuvarlatılmış Dikdörtgen 8"/>
        <xdr:cNvSpPr/>
      </xdr:nvSpPr>
      <xdr:spPr>
        <a:xfrm>
          <a:off x="9387418" y="5069417"/>
          <a:ext cx="6180666" cy="1244600"/>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indent="0" algn="l"/>
          <a:r>
            <a:rPr lang="tr-TR" sz="1200" b="0">
              <a:solidFill>
                <a:schemeClr val="tx1"/>
              </a:solidFill>
              <a:latin typeface="Times New Roman" panose="02020603050405020304" pitchFamily="18" charset="0"/>
              <a:ea typeface="+mn-ea"/>
              <a:cs typeface="Times New Roman" panose="02020603050405020304" pitchFamily="18" charset="0"/>
            </a:rPr>
            <a:t>1)Aylığını tam olarak alıp ay başından sonra görevinden ayrılanlar için peşin ödenmiş aylığın çalışılmayan süreye ait kısmı geri alınır.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2) Mevzuatı gereğince kıst hesaplanmayan aylık unsurları ile çalışıldıktan sonra ödenen aylık unsurlar borçlandırmaya dahil edilmez..</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3) Diğer aylık unsurlarında ise çalışılmayan günler borçlandırmaya dahil edilir.</a:t>
          </a:r>
        </a:p>
      </xdr:txBody>
    </xdr:sp>
    <xdr:clientData/>
  </xdr:twoCellAnchor>
  <xdr:twoCellAnchor>
    <xdr:from>
      <xdr:col>12</xdr:col>
      <xdr:colOff>10584</xdr:colOff>
      <xdr:row>70</xdr:row>
      <xdr:rowOff>412750</xdr:rowOff>
    </xdr:from>
    <xdr:to>
      <xdr:col>12</xdr:col>
      <xdr:colOff>645583</xdr:colOff>
      <xdr:row>73</xdr:row>
      <xdr:rowOff>21167</xdr:rowOff>
    </xdr:to>
    <xdr:cxnSp macro="">
      <xdr:nvCxnSpPr>
        <xdr:cNvPr id="13" name="Düz Ok Bağlayıcısı 12"/>
        <xdr:cNvCxnSpPr/>
      </xdr:nvCxnSpPr>
      <xdr:spPr>
        <a:xfrm flipH="1">
          <a:off x="8265584" y="16742833"/>
          <a:ext cx="634999" cy="46566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42333</xdr:colOff>
      <xdr:row>65</xdr:row>
      <xdr:rowOff>10583</xdr:rowOff>
    </xdr:from>
    <xdr:to>
      <xdr:col>24</xdr:col>
      <xdr:colOff>588433</xdr:colOff>
      <xdr:row>67</xdr:row>
      <xdr:rowOff>80963</xdr:rowOff>
    </xdr:to>
    <xdr:sp macro="" textlink="">
      <xdr:nvSpPr>
        <xdr:cNvPr id="7" name="Yuvarlatılmış Dikdörtgen 6"/>
        <xdr:cNvSpPr/>
      </xdr:nvSpPr>
      <xdr:spPr>
        <a:xfrm>
          <a:off x="10043583" y="15377583"/>
          <a:ext cx="6070600" cy="461963"/>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Damga vergisinin tamamının “kesilmesi gereken vergi tutarı” olarak dikkate alınması gerekir.</a:t>
          </a:r>
        </a:p>
        <a:p>
          <a:endParaRPr lang="tr-TR" sz="1200" b="0" baseline="0">
            <a:solidFill>
              <a:schemeClr val="tx1"/>
            </a:solidFill>
            <a:latin typeface="+mn-lt"/>
            <a:ea typeface="+mn-ea"/>
            <a:cs typeface="+mn-cs"/>
          </a:endParaRPr>
        </a:p>
      </xdr:txBody>
    </xdr:sp>
    <xdr:clientData/>
  </xdr:twoCellAnchor>
  <xdr:twoCellAnchor>
    <xdr:from>
      <xdr:col>14</xdr:col>
      <xdr:colOff>539750</xdr:colOff>
      <xdr:row>45</xdr:row>
      <xdr:rowOff>21167</xdr:rowOff>
    </xdr:from>
    <xdr:to>
      <xdr:col>25</xdr:col>
      <xdr:colOff>124884</xdr:colOff>
      <xdr:row>64</xdr:row>
      <xdr:rowOff>138642</xdr:rowOff>
    </xdr:to>
    <xdr:sp macro="" textlink="">
      <xdr:nvSpPr>
        <xdr:cNvPr id="11" name="Yuvarlatılmış Dikdörtgen 10"/>
        <xdr:cNvSpPr/>
      </xdr:nvSpPr>
      <xdr:spPr>
        <a:xfrm>
          <a:off x="9927167" y="10466917"/>
          <a:ext cx="6337300" cy="4657725"/>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200" b="0" baseline="0">
              <a:solidFill>
                <a:schemeClr val="tx1"/>
              </a:solidFill>
              <a:latin typeface="+mn-lt"/>
              <a:ea typeface="+mn-ea"/>
              <a:cs typeface="+mn-cs"/>
            </a:rPr>
            <a:t>	</a:t>
          </a:r>
          <a:r>
            <a:rPr lang="tr-TR" sz="1200" b="0">
              <a:solidFill>
                <a:schemeClr val="tx1"/>
              </a:solidFill>
              <a:latin typeface="Times New Roman" panose="02020603050405020304" pitchFamily="18" charset="0"/>
              <a:ea typeface="+mn-ea"/>
              <a:cs typeface="Times New Roman" panose="02020603050405020304" pitchFamily="18" charset="0"/>
            </a:rPr>
            <a:t>Kamu Görevlisinin; </a:t>
          </a:r>
        </a:p>
        <a:p>
          <a:pPr algn="l"/>
          <a:r>
            <a:rPr lang="tr-TR" sz="1200" b="0">
              <a:solidFill>
                <a:schemeClr val="tx1"/>
              </a:solidFill>
              <a:latin typeface="Times New Roman" panose="02020603050405020304" pitchFamily="18" charset="0"/>
              <a:ea typeface="+mn-ea"/>
              <a:cs typeface="Times New Roman" panose="02020603050405020304" pitchFamily="18" charset="0"/>
            </a:rPr>
            <a:t>	-5510 saylı Kanuna tabi olması</a:t>
          </a:r>
        </a:p>
        <a:p>
          <a:pPr algn="l"/>
          <a:r>
            <a:rPr lang="tr-TR" sz="1200" b="0">
              <a:solidFill>
                <a:schemeClr val="tx1"/>
              </a:solidFill>
              <a:latin typeface="Times New Roman" panose="02020603050405020304" pitchFamily="18" charset="0"/>
              <a:ea typeface="+mn-ea"/>
              <a:cs typeface="Times New Roman" panose="02020603050405020304" pitchFamily="18" charset="0"/>
            </a:rPr>
            <a:t>	-SGK kişi payı dışında Gelir Gergisi Kanununa göre gelir vergisi matrahından  indirilmesi gereken başka bir unsurun bulunmaması</a:t>
          </a:r>
        </a:p>
        <a:p>
          <a:pPr algn="l"/>
          <a:r>
            <a:rPr lang="tr-TR" sz="1200" b="0">
              <a:solidFill>
                <a:schemeClr val="tx1"/>
              </a:solidFill>
              <a:latin typeface="Times New Roman" panose="02020603050405020304" pitchFamily="18" charset="0"/>
              <a:ea typeface="+mn-ea"/>
              <a:cs typeface="Times New Roman" panose="02020603050405020304" pitchFamily="18" charset="0"/>
            </a:rPr>
            <a:t>	-Çalışılan ayın gün sayısının 30 olması</a:t>
          </a:r>
        </a:p>
        <a:p>
          <a:pPr algn="l"/>
          <a:r>
            <a:rPr lang="tr-TR" sz="1200" b="0">
              <a:solidFill>
                <a:schemeClr val="tx1"/>
              </a:solidFill>
              <a:latin typeface="Times New Roman" panose="02020603050405020304" pitchFamily="18" charset="0"/>
              <a:ea typeface="+mn-ea"/>
              <a:cs typeface="Times New Roman" panose="02020603050405020304" pitchFamily="18" charset="0"/>
            </a:rPr>
            <a:t>	-Görevden ayrılma biçiminin memuriyetin sona ermesi ya da aylıksız izne ayrılma durumu olması </a:t>
          </a:r>
        </a:p>
        <a:p>
          <a:pPr algn="l"/>
          <a:r>
            <a:rPr lang="tr-TR" sz="1200" b="0">
              <a:solidFill>
                <a:schemeClr val="tx1"/>
              </a:solidFill>
              <a:latin typeface="Times New Roman" panose="02020603050405020304" pitchFamily="18" charset="0"/>
              <a:ea typeface="+mn-ea"/>
              <a:cs typeface="Times New Roman" panose="02020603050405020304" pitchFamily="18" charset="0"/>
            </a:rPr>
            <a:t>	Yukarıdaki 4 durumun aynı anda var </a:t>
          </a:r>
          <a:r>
            <a:rPr lang="tr-TR" sz="1200" b="1" u="sng">
              <a:solidFill>
                <a:schemeClr val="tx1"/>
              </a:solidFill>
              <a:latin typeface="Times New Roman" panose="02020603050405020304" pitchFamily="18" charset="0"/>
              <a:ea typeface="+mn-ea"/>
              <a:cs typeface="Times New Roman" panose="02020603050405020304" pitchFamily="18" charset="0"/>
            </a:rPr>
            <a:t>olmaması </a:t>
          </a:r>
          <a:r>
            <a:rPr lang="tr-TR" sz="1200" b="0">
              <a:solidFill>
                <a:schemeClr val="tx1"/>
              </a:solidFill>
              <a:latin typeface="Times New Roman" panose="02020603050405020304" pitchFamily="18" charset="0"/>
              <a:ea typeface="+mn-ea"/>
              <a:cs typeface="Times New Roman" panose="02020603050405020304" pitchFamily="18" charset="0"/>
            </a:rPr>
            <a:t> durumunda  yersiz kesilen vergi tutarını bulmak için sadece aşağıdaki yöntem kullanılabilir.  </a:t>
          </a:r>
        </a:p>
        <a:p>
          <a:pPr algn="l"/>
          <a:r>
            <a:rPr lang="tr-TR" sz="1200" b="1" u="sng">
              <a:solidFill>
                <a:schemeClr val="tx1"/>
              </a:solidFill>
              <a:latin typeface="Times New Roman" panose="02020603050405020304" pitchFamily="18" charset="0"/>
              <a:ea typeface="+mn-ea"/>
              <a:cs typeface="Times New Roman" panose="02020603050405020304" pitchFamily="18" charset="0"/>
            </a:rPr>
            <a:t>Vergiye Dahil Aylık Unsurları Dikkate Alınarak Hesaplama </a:t>
          </a:r>
          <a:r>
            <a:rPr lang="tr-TR" sz="1200" b="0">
              <a:solidFill>
                <a:schemeClr val="tx1"/>
              </a:solidFill>
              <a:latin typeface="Times New Roman" panose="02020603050405020304" pitchFamily="18" charset="0"/>
              <a:ea typeface="+mn-ea"/>
              <a:cs typeface="Times New Roman" panose="02020603050405020304" pitchFamily="18" charset="0"/>
            </a:rPr>
            <a:t>:</a:t>
          </a:r>
        </a:p>
        <a:p>
          <a:pPr algn="l"/>
          <a:r>
            <a:rPr lang="tr-TR" sz="1200" b="0">
              <a:solidFill>
                <a:schemeClr val="tx1"/>
              </a:solidFill>
              <a:latin typeface="Times New Roman" panose="02020603050405020304" pitchFamily="18" charset="0"/>
              <a:ea typeface="+mn-ea"/>
              <a:cs typeface="Times New Roman" panose="02020603050405020304" pitchFamily="18" charset="0"/>
            </a:rPr>
            <a:t> 	Yersiz kesilen vergi tutarını hesaplamak için aşağıdaki süreç kullanılır..</a:t>
          </a:r>
        </a:p>
        <a:p>
          <a:pPr algn="l"/>
          <a:r>
            <a:rPr lang="tr-TR" sz="1200" b="0">
              <a:solidFill>
                <a:schemeClr val="tx1"/>
              </a:solidFill>
              <a:latin typeface="Times New Roman" panose="02020603050405020304" pitchFamily="18" charset="0"/>
              <a:ea typeface="+mn-ea"/>
              <a:cs typeface="Times New Roman" panose="02020603050405020304" pitchFamily="18" charset="0"/>
            </a:rPr>
            <a:t>	 I.Vergiye dahil olan aylık unsurları, çalışılan güne göre hesaplanarak toplanmalıdır. </a:t>
          </a:r>
        </a:p>
        <a:p>
          <a:pPr algn="l"/>
          <a:r>
            <a:rPr lang="tr-TR" sz="1200" b="0">
              <a:solidFill>
                <a:schemeClr val="tx1"/>
              </a:solidFill>
              <a:latin typeface="Times New Roman" panose="02020603050405020304" pitchFamily="18" charset="0"/>
              <a:ea typeface="+mn-ea"/>
              <a:cs typeface="Times New Roman" panose="02020603050405020304" pitchFamily="18" charset="0"/>
            </a:rPr>
            <a:t>	IIBulunan bu tutardan, ; SGK kişi payları, (5434 sayılı Kanuna tabi olan personelde tamamı, 5510 sayılı Kanuna tabi olan personelde çalışılan güne göre bulunun tutar) Gelir Gergisi Kanununa göre gelir vergisi matrahından  indirilmesi gereken diğer unsurlar   çıkarılarak çalışılan güne göre vergi matrahı bulunmalıdır.</a:t>
          </a:r>
        </a:p>
        <a:p>
          <a:pPr algn="l"/>
          <a:r>
            <a:rPr lang="tr-TR" sz="1200" b="0">
              <a:solidFill>
                <a:schemeClr val="tx1"/>
              </a:solidFill>
              <a:latin typeface="Times New Roman" panose="02020603050405020304" pitchFamily="18" charset="0"/>
              <a:ea typeface="+mn-ea"/>
              <a:cs typeface="Times New Roman" panose="02020603050405020304" pitchFamily="18" charset="0"/>
            </a:rPr>
            <a:t>	III. Bu tutara kamu görevlisinin kümülatif vergi matrahı göz önünde bulundurularak vergi oranı uygulanmalıdır. </a:t>
          </a:r>
        </a:p>
        <a:p>
          <a:pPr algn="l"/>
          <a:r>
            <a:rPr lang="tr-TR" sz="1200" b="0">
              <a:solidFill>
                <a:schemeClr val="tx1"/>
              </a:solidFill>
              <a:latin typeface="Times New Roman" panose="02020603050405020304" pitchFamily="18" charset="0"/>
              <a:ea typeface="+mn-ea"/>
              <a:cs typeface="Times New Roman" panose="02020603050405020304" pitchFamily="18" charset="0"/>
            </a:rPr>
            <a:t>	IV. Bu tutardan da vergi istisnası çıkarıldığında, çalışılan güne göre kesilmesi gereken vergi tutarı bulunmalıdır.</a:t>
          </a:r>
        </a:p>
        <a:p>
          <a:pPr algn="l"/>
          <a:r>
            <a:rPr lang="tr-TR" sz="1200" b="0">
              <a:solidFill>
                <a:schemeClr val="tx1"/>
              </a:solidFill>
              <a:latin typeface="Times New Roman" panose="02020603050405020304" pitchFamily="18" charset="0"/>
              <a:ea typeface="+mn-ea"/>
              <a:cs typeface="Times New Roman" panose="02020603050405020304" pitchFamily="18" charset="0"/>
            </a:rPr>
            <a:t>	V. Daha sonra yersiz kesilen vergi tutarı bulunmalıdır.</a:t>
          </a:r>
        </a:p>
        <a:p>
          <a:pPr algn="l"/>
          <a:endParaRPr lang="tr-TR" sz="1200" b="0" baseline="0">
            <a:solidFill>
              <a:schemeClr val="tx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571497</xdr:colOff>
      <xdr:row>1</xdr:row>
      <xdr:rowOff>352425</xdr:rowOff>
    </xdr:from>
    <xdr:to>
      <xdr:col>26</xdr:col>
      <xdr:colOff>600074</xdr:colOff>
      <xdr:row>10</xdr:row>
      <xdr:rowOff>142875</xdr:rowOff>
    </xdr:to>
    <xdr:sp macro="" textlink="">
      <xdr:nvSpPr>
        <xdr:cNvPr id="9" name="Yuvarlatılmış Dikdörtgen 8"/>
        <xdr:cNvSpPr/>
      </xdr:nvSpPr>
      <xdr:spPr>
        <a:xfrm>
          <a:off x="11744322" y="923925"/>
          <a:ext cx="6372227" cy="2057400"/>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400" b="1">
              <a:solidFill>
                <a:srgbClr val="0070C0"/>
              </a:solidFill>
              <a:latin typeface="Times New Roman" panose="02020603050405020304" pitchFamily="18" charset="0"/>
              <a:cs typeface="Times New Roman" panose="02020603050405020304" pitchFamily="18" charset="0"/>
            </a:rPr>
            <a:t>!!!!!! 5510 SAYILI  KANUNA TABİ VE BAKMAKLA YÜKÜMLÜ OLDUĞU KİMSENİN BLUNMADIĞI</a:t>
          </a:r>
          <a:r>
            <a:rPr lang="tr-TR" sz="1400" b="1" baseline="0">
              <a:solidFill>
                <a:srgbClr val="0070C0"/>
              </a:solidFill>
              <a:latin typeface="Times New Roman" panose="02020603050405020304" pitchFamily="18" charset="0"/>
              <a:cs typeface="Times New Roman" panose="02020603050405020304" pitchFamily="18" charset="0"/>
            </a:rPr>
            <a:t> KAMU GÖREVLİSİNİN  ASKERE GİTMESİ DURUMUNDA HAZIRLANACAK AYLIKLARDAN GERİ ALINACAK TUTARI HESAPLAMA TABLOSU, 5510 SAYILI KANUNA TABİ OLAN KAMU GÖREVLİSİNİN MEMURİYETİNİN SONA ERMESWİ DURUMUNDA HAZIRLANACAK AYLIKLARDAN GERİ ALINACAK TUTARI HESAPLAMA TABLOSU İLE AYNIDIR.!!!!!</a:t>
          </a:r>
          <a:endParaRPr lang="tr-TR" sz="1400" b="1">
            <a:solidFill>
              <a:srgbClr val="0070C0"/>
            </a:solidFill>
            <a:latin typeface="Times New Roman" panose="02020603050405020304" pitchFamily="18" charset="0"/>
            <a:cs typeface="Times New Roman" panose="02020603050405020304" pitchFamily="18" charset="0"/>
          </a:endParaRPr>
        </a:p>
      </xdr:txBody>
    </xdr:sp>
    <xdr:clientData/>
  </xdr:twoCellAnchor>
  <xdr:twoCellAnchor>
    <xdr:from>
      <xdr:col>16</xdr:col>
      <xdr:colOff>600075</xdr:colOff>
      <xdr:row>19</xdr:row>
      <xdr:rowOff>104775</xdr:rowOff>
    </xdr:from>
    <xdr:to>
      <xdr:col>26</xdr:col>
      <xdr:colOff>581024</xdr:colOff>
      <xdr:row>22</xdr:row>
      <xdr:rowOff>21168</xdr:rowOff>
    </xdr:to>
    <xdr:sp macro="" textlink="">
      <xdr:nvSpPr>
        <xdr:cNvPr id="11" name="Yuvarlatılmış Dikdörtgen 10"/>
        <xdr:cNvSpPr/>
      </xdr:nvSpPr>
      <xdr:spPr>
        <a:xfrm>
          <a:off x="11772900" y="4848225"/>
          <a:ext cx="6324599" cy="678393"/>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200" b="0">
              <a:solidFill>
                <a:schemeClr val="tx1"/>
              </a:solidFill>
              <a:latin typeface="Times New Roman" panose="02020603050405020304" pitchFamily="18" charset="0"/>
              <a:cs typeface="Times New Roman" panose="02020603050405020304" pitchFamily="18" charset="0"/>
            </a:rPr>
            <a:t>1) Ayın gün</a:t>
          </a:r>
          <a:r>
            <a:rPr lang="tr-TR" sz="1200" b="0" baseline="0">
              <a:solidFill>
                <a:schemeClr val="tx1"/>
              </a:solidFill>
              <a:latin typeface="Times New Roman" panose="02020603050405020304" pitchFamily="18" charset="0"/>
              <a:cs typeface="Times New Roman" panose="02020603050405020304" pitchFamily="18" charset="0"/>
            </a:rPr>
            <a:t> sayısı,  Prim hesaplamaları için her zaman 30 gün,</a:t>
          </a:r>
        </a:p>
        <a:p>
          <a:pPr algn="l"/>
          <a:r>
            <a:rPr lang="tr-TR" sz="1200" b="0" baseline="0">
              <a:solidFill>
                <a:schemeClr val="tx1"/>
              </a:solidFill>
              <a:latin typeface="Times New Roman" panose="02020603050405020304" pitchFamily="18" charset="0"/>
              <a:cs typeface="Times New Roman" panose="02020603050405020304" pitchFamily="18" charset="0"/>
            </a:rPr>
            <a:t>2) </a:t>
          </a:r>
          <a:r>
            <a:rPr lang="tr-TR" sz="1200" b="0">
              <a:solidFill>
                <a:schemeClr val="tx1"/>
              </a:solidFill>
              <a:effectLst/>
              <a:latin typeface="Times New Roman" panose="02020603050405020304" pitchFamily="18" charset="0"/>
              <a:ea typeface="+mn-ea"/>
              <a:cs typeface="Times New Roman" panose="02020603050405020304" pitchFamily="18" charset="0"/>
            </a:rPr>
            <a:t>Ayın gün</a:t>
          </a:r>
          <a:r>
            <a:rPr lang="tr-TR" sz="1200" b="0" baseline="0">
              <a:solidFill>
                <a:schemeClr val="tx1"/>
              </a:solidFill>
              <a:effectLst/>
              <a:latin typeface="Times New Roman" panose="02020603050405020304" pitchFamily="18" charset="0"/>
              <a:ea typeface="+mn-ea"/>
              <a:cs typeface="Times New Roman" panose="02020603050405020304" pitchFamily="18" charset="0"/>
            </a:rPr>
            <a:t> sayısı,  </a:t>
          </a:r>
          <a:r>
            <a:rPr lang="tr-TR" sz="1200" b="0" baseline="0">
              <a:solidFill>
                <a:schemeClr val="tx1"/>
              </a:solidFill>
              <a:latin typeface="Times New Roman" panose="02020603050405020304" pitchFamily="18" charset="0"/>
              <a:cs typeface="Times New Roman" panose="02020603050405020304" pitchFamily="18" charset="0"/>
            </a:rPr>
            <a:t>Aylık ve Vergi hesaplamaları için aydaki gün sayısı olarak dikkate alınacaktır</a:t>
          </a:r>
          <a:endParaRPr lang="tr-TR" sz="1200" b="0">
            <a:solidFill>
              <a:schemeClr val="tx1"/>
            </a:solidFill>
            <a:latin typeface="Times New Roman" panose="02020603050405020304" pitchFamily="18" charset="0"/>
            <a:cs typeface="Times New Roman" panose="02020603050405020304" pitchFamily="18" charset="0"/>
          </a:endParaRPr>
        </a:p>
      </xdr:txBody>
    </xdr:sp>
    <xdr:clientData/>
  </xdr:twoCellAnchor>
  <xdr:twoCellAnchor>
    <xdr:from>
      <xdr:col>17</xdr:col>
      <xdr:colOff>9525</xdr:colOff>
      <xdr:row>26</xdr:row>
      <xdr:rowOff>142875</xdr:rowOff>
    </xdr:from>
    <xdr:to>
      <xdr:col>26</xdr:col>
      <xdr:colOff>588962</xdr:colOff>
      <xdr:row>32</xdr:row>
      <xdr:rowOff>187325</xdr:rowOff>
    </xdr:to>
    <xdr:sp macro="" textlink="">
      <xdr:nvSpPr>
        <xdr:cNvPr id="12" name="Yuvarlatılmış Dikdörtgen 11"/>
        <xdr:cNvSpPr/>
      </xdr:nvSpPr>
      <xdr:spPr>
        <a:xfrm>
          <a:off x="11791950" y="6448425"/>
          <a:ext cx="6313487" cy="1244600"/>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indent="0" algn="l"/>
          <a:r>
            <a:rPr lang="tr-TR" sz="1200" b="0">
              <a:solidFill>
                <a:schemeClr val="tx1"/>
              </a:solidFill>
              <a:latin typeface="Times New Roman" panose="02020603050405020304" pitchFamily="18" charset="0"/>
              <a:ea typeface="+mn-ea"/>
              <a:cs typeface="Times New Roman" panose="02020603050405020304" pitchFamily="18" charset="0"/>
            </a:rPr>
            <a:t>1)Aylığını tam olarak alıp ay başından sonra görevinden ayrılanlar için peşin ödenmiş aylığın çalışılmayan süreye ait kısmı geri alınır.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2) Mevzuatı gereğince kıst hesaplanmayan aylık unsurları ile çalışıldıktan sonra ödenen aylık unsurlar borçlandırmaya dahil edilmez..</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3) Diğer aylık unsurlarında ise çalışılmayan günler borçlandırmaya dahil edilir.</a:t>
          </a:r>
        </a:p>
      </xdr:txBody>
    </xdr:sp>
    <xdr:clientData/>
  </xdr:twoCellAnchor>
  <xdr:twoCellAnchor>
    <xdr:from>
      <xdr:col>17</xdr:col>
      <xdr:colOff>0</xdr:colOff>
      <xdr:row>39</xdr:row>
      <xdr:rowOff>142875</xdr:rowOff>
    </xdr:from>
    <xdr:to>
      <xdr:col>27</xdr:col>
      <xdr:colOff>1587</xdr:colOff>
      <xdr:row>43</xdr:row>
      <xdr:rowOff>107950</xdr:rowOff>
    </xdr:to>
    <xdr:sp macro="" textlink="">
      <xdr:nvSpPr>
        <xdr:cNvPr id="14" name="Yuvarlatılmış Dikdörtgen 13"/>
        <xdr:cNvSpPr/>
      </xdr:nvSpPr>
      <xdr:spPr>
        <a:xfrm>
          <a:off x="11782425" y="9086850"/>
          <a:ext cx="6345237" cy="955675"/>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indent="0" algn="l"/>
          <a:r>
            <a:rPr lang="tr-TR" sz="1200" b="0">
              <a:solidFill>
                <a:schemeClr val="tx1"/>
              </a:solidFill>
              <a:latin typeface="Times New Roman" panose="02020603050405020304" pitchFamily="18" charset="0"/>
              <a:ea typeface="+mn-ea"/>
              <a:cs typeface="Times New Roman" panose="02020603050405020304" pitchFamily="18" charset="0"/>
            </a:rPr>
            <a:t>1) Ödenmesi gereken prim tutarları çalışılan gün sayısı dikkate alınarak hesaplanır.</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2) Aylık prim ve hizmet belgesi SGK’ye gönderildiği için çalışılmayan günler için ödenen prim tutarları SGK’den talep edilir ve kamu görevlisinin  borcuna dahil edilmez.</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3) SGK iadesi gerçekleştiğinde işveren payı gelir kaydedilir kişi payı kamu görevlisine iade edilir</a:t>
          </a:r>
          <a:r>
            <a:rPr lang="tr-TR" sz="1200" b="0" baseline="0">
              <a:solidFill>
                <a:schemeClr val="tx1"/>
              </a:solidFill>
            </a:rPr>
            <a:t>.</a:t>
          </a:r>
          <a:endParaRPr lang="tr-TR" sz="1200" b="0">
            <a:solidFill>
              <a:schemeClr val="tx1"/>
            </a:solidFill>
          </a:endParaRPr>
        </a:p>
      </xdr:txBody>
    </xdr:sp>
    <xdr:clientData/>
  </xdr:twoCellAnchor>
  <xdr:twoCellAnchor>
    <xdr:from>
      <xdr:col>17</xdr:col>
      <xdr:colOff>0</xdr:colOff>
      <xdr:row>13</xdr:row>
      <xdr:rowOff>0</xdr:rowOff>
    </xdr:from>
    <xdr:to>
      <xdr:col>26</xdr:col>
      <xdr:colOff>590550</xdr:colOff>
      <xdr:row>16</xdr:row>
      <xdr:rowOff>190500</xdr:rowOff>
    </xdr:to>
    <xdr:sp macro="" textlink="">
      <xdr:nvSpPr>
        <xdr:cNvPr id="13" name="Yuvarlatılmış Dikdörtgen 12"/>
        <xdr:cNvSpPr/>
      </xdr:nvSpPr>
      <xdr:spPr>
        <a:xfrm>
          <a:off x="11782425" y="3409950"/>
          <a:ext cx="6324600" cy="762000"/>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200" b="0">
              <a:solidFill>
                <a:schemeClr val="tx1"/>
              </a:solidFill>
              <a:effectLst/>
              <a:latin typeface="Times New Roman" panose="02020603050405020304" pitchFamily="18" charset="0"/>
              <a:ea typeface="+mn-ea"/>
              <a:cs typeface="Times New Roman" panose="02020603050405020304" pitchFamily="18" charset="0"/>
            </a:rPr>
            <a:t>Yapılan hesaplama memuriyeti 5434 sayılı Kanunun 40 ıncı maddesinde belirtilen yaş hadleri ile sıhhi izin sürelerinin doldurulması hâli hariç diğer hâllerle sona erenlere ilişkindir</a:t>
          </a:r>
        </a:p>
        <a:p>
          <a:pPr algn="l"/>
          <a:endParaRPr lang="tr-TR" sz="1400" b="0">
            <a:solidFill>
              <a:sysClr val="windowText" lastClr="000000"/>
            </a:solidFill>
          </a:endParaRPr>
        </a:p>
      </xdr:txBody>
    </xdr:sp>
    <xdr:clientData/>
  </xdr:twoCellAnchor>
  <xdr:twoCellAnchor>
    <xdr:from>
      <xdr:col>17</xdr:col>
      <xdr:colOff>9525</xdr:colOff>
      <xdr:row>71</xdr:row>
      <xdr:rowOff>95250</xdr:rowOff>
    </xdr:from>
    <xdr:to>
      <xdr:col>26</xdr:col>
      <xdr:colOff>346075</xdr:colOff>
      <xdr:row>73</xdr:row>
      <xdr:rowOff>176213</xdr:rowOff>
    </xdr:to>
    <xdr:sp macro="" textlink="">
      <xdr:nvSpPr>
        <xdr:cNvPr id="15" name="Yuvarlatılmış Dikdörtgen 14"/>
        <xdr:cNvSpPr/>
      </xdr:nvSpPr>
      <xdr:spPr>
        <a:xfrm>
          <a:off x="11791950" y="16592550"/>
          <a:ext cx="6070600" cy="461963"/>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Damga vergisinin tamamının “kesilmesi gereken vergi tutarı” olarak dikkate alınması gerekir.</a:t>
          </a:r>
        </a:p>
        <a:p>
          <a:endParaRPr lang="tr-TR" sz="1200" b="0" baseline="0">
            <a:solidFill>
              <a:schemeClr val="tx1"/>
            </a:solidFill>
            <a:latin typeface="+mn-lt"/>
            <a:ea typeface="+mn-ea"/>
            <a:cs typeface="+mn-cs"/>
          </a:endParaRPr>
        </a:p>
      </xdr:txBody>
    </xdr:sp>
    <xdr:clientData/>
  </xdr:twoCellAnchor>
  <xdr:twoCellAnchor>
    <xdr:from>
      <xdr:col>17</xdr:col>
      <xdr:colOff>0</xdr:colOff>
      <xdr:row>44</xdr:row>
      <xdr:rowOff>0</xdr:rowOff>
    </xdr:from>
    <xdr:to>
      <xdr:col>31</xdr:col>
      <xdr:colOff>47625</xdr:colOff>
      <xdr:row>68</xdr:row>
      <xdr:rowOff>28577</xdr:rowOff>
    </xdr:to>
    <xdr:sp macro="" textlink="">
      <xdr:nvSpPr>
        <xdr:cNvPr id="17" name="Yuvarlatılmış Dikdörtgen 16"/>
        <xdr:cNvSpPr/>
      </xdr:nvSpPr>
      <xdr:spPr>
        <a:xfrm>
          <a:off x="11782425" y="10134600"/>
          <a:ext cx="8829675" cy="5819777"/>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indent="0" algn="l"/>
          <a:r>
            <a:rPr lang="tr-TR" sz="1200" b="0">
              <a:solidFill>
                <a:schemeClr val="tx1"/>
              </a:solidFill>
              <a:latin typeface="Times New Roman" panose="02020603050405020304" pitchFamily="18" charset="0"/>
              <a:ea typeface="+mn-ea"/>
              <a:cs typeface="Times New Roman" panose="02020603050405020304" pitchFamily="18" charset="0"/>
            </a:rPr>
            <a:t>	Kamu Görevlisinin; </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	-5510 saylı Kanuna tabi olması</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	-SGK kişi payı dışında Gelir Gergisi Kanununa göre gelir vergisi matrahından  indirilmesi gereken başka bir unsurun bulunmaması</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	-Çalışılan ayın gün sayısının 30 olması</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	-Görevden ayrılma biçiminin memuriyetin sona ermesi ya da aylıksız izne ayrılma durumu olması </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	Yukarıdaki 4 durumun aynı anda var olması durumunda, yersiz kesilen vergi tutarını bulmak için 3 yöntem kullanılabilir.</a:t>
          </a:r>
        </a:p>
        <a:p>
          <a:pPr algn="l"/>
          <a:r>
            <a:rPr lang="tr-TR" sz="1200" b="1" u="sng" baseline="0">
              <a:solidFill>
                <a:schemeClr val="tx1"/>
              </a:solidFill>
              <a:latin typeface="Times New Roman" panose="02020603050405020304" pitchFamily="18" charset="0"/>
              <a:ea typeface="+mn-ea"/>
              <a:cs typeface="Times New Roman" panose="02020603050405020304" pitchFamily="18" charset="0"/>
            </a:rPr>
            <a:t>1)Vergiye Dahil Aylık Unsurları Dikkate Alınarak Hesaplama :</a:t>
          </a:r>
        </a:p>
        <a:p>
          <a:pPr algn="l"/>
          <a:r>
            <a:rPr lang="tr-TR" sz="1200" b="0">
              <a:solidFill>
                <a:schemeClr val="tx1"/>
              </a:solidFill>
              <a:latin typeface="Times New Roman" panose="02020603050405020304" pitchFamily="18" charset="0"/>
              <a:ea typeface="+mn-ea"/>
              <a:cs typeface="Times New Roman" panose="02020603050405020304" pitchFamily="18" charset="0"/>
            </a:rPr>
            <a:t> 	Yersiz kesilen vergi tutarını hesaplamak</a:t>
          </a:r>
          <a:r>
            <a:rPr lang="tr-TR" sz="1200" b="0" baseline="0">
              <a:solidFill>
                <a:schemeClr val="tx1"/>
              </a:solidFill>
              <a:latin typeface="Times New Roman" panose="02020603050405020304" pitchFamily="18" charset="0"/>
              <a:ea typeface="+mn-ea"/>
              <a:cs typeface="Times New Roman" panose="02020603050405020304" pitchFamily="18" charset="0"/>
            </a:rPr>
            <a:t> için aşağıdaki süreç kullanılır..</a:t>
          </a:r>
          <a:endParaRPr lang="tr-TR" sz="1200" b="0">
            <a:solidFill>
              <a:schemeClr val="tx1"/>
            </a:solidFill>
            <a:latin typeface="Times New Roman" panose="02020603050405020304" pitchFamily="18" charset="0"/>
            <a:ea typeface="+mn-ea"/>
            <a:cs typeface="Times New Roman" panose="02020603050405020304" pitchFamily="18" charset="0"/>
          </a:endParaRPr>
        </a:p>
        <a:p>
          <a:pPr algn="l"/>
          <a:r>
            <a:rPr lang="tr-TR" sz="1200" b="0">
              <a:solidFill>
                <a:schemeClr val="tx1"/>
              </a:solidFill>
              <a:latin typeface="Times New Roman" panose="02020603050405020304" pitchFamily="18" charset="0"/>
              <a:ea typeface="+mn-ea"/>
              <a:cs typeface="Times New Roman" panose="02020603050405020304" pitchFamily="18" charset="0"/>
            </a:rPr>
            <a:t>	 I.Vergiye dahil olan aylık unsurları, çalışılan güne göre hesaplanarak toplanmalıdır. </a:t>
          </a:r>
        </a:p>
        <a:p>
          <a:pPr algn="l"/>
          <a:r>
            <a:rPr lang="tr-TR" sz="1200" b="0">
              <a:solidFill>
                <a:schemeClr val="tx1"/>
              </a:solidFill>
              <a:latin typeface="Times New Roman" panose="02020603050405020304" pitchFamily="18" charset="0"/>
              <a:ea typeface="+mn-ea"/>
              <a:cs typeface="Times New Roman" panose="02020603050405020304" pitchFamily="18" charset="0"/>
            </a:rPr>
            <a:t>	II. Bulunan bu tutardan, ; SGK kişi payları, (5434 sayılı Kanuna tabi olan personelde tamamı, 5510 sayılı Kanuna tabi olan personelde çalışılan güne göre bulunun tutar) Gelir Gergisi Kanununa göre gelir vergisi matrahından  indirilmesi gereken diğer unsurlar   çıkarılarak çalışılan güne göre vergi matrahı bulunmalıdır.</a:t>
          </a:r>
        </a:p>
        <a:p>
          <a:pPr algn="l"/>
          <a:r>
            <a:rPr lang="tr-TR" sz="1200" b="0">
              <a:solidFill>
                <a:schemeClr val="tx1"/>
              </a:solidFill>
              <a:latin typeface="Times New Roman" panose="02020603050405020304" pitchFamily="18" charset="0"/>
              <a:ea typeface="+mn-ea"/>
              <a:cs typeface="Times New Roman" panose="02020603050405020304" pitchFamily="18" charset="0"/>
            </a:rPr>
            <a:t>	III. Bu tutara kamu görevlisinin kümülatif vergi matrahı göz önünde bulundurularak vergi oranı uygulanmalıdır. </a:t>
          </a:r>
        </a:p>
        <a:p>
          <a:pPr algn="l"/>
          <a:r>
            <a:rPr lang="tr-TR" sz="1200" b="0">
              <a:solidFill>
                <a:schemeClr val="tx1"/>
              </a:solidFill>
              <a:latin typeface="Times New Roman" panose="02020603050405020304" pitchFamily="18" charset="0"/>
              <a:ea typeface="+mn-ea"/>
              <a:cs typeface="Times New Roman" panose="02020603050405020304" pitchFamily="18" charset="0"/>
            </a:rPr>
            <a:t>	IV. Bu tutardan da vergi istisnası çıkarıldığında, çalışılan güne göre kesilmesi gereken vergi tutarı bulunmalıdır.</a:t>
          </a:r>
        </a:p>
        <a:p>
          <a:pPr algn="l"/>
          <a:r>
            <a:rPr lang="tr-TR" sz="1200" b="0">
              <a:solidFill>
                <a:schemeClr val="tx1"/>
              </a:solidFill>
              <a:latin typeface="Times New Roman" panose="02020603050405020304" pitchFamily="18" charset="0"/>
              <a:ea typeface="+mn-ea"/>
              <a:cs typeface="Times New Roman" panose="02020603050405020304" pitchFamily="18" charset="0"/>
            </a:rPr>
            <a:t>	V. Daha sonra yersiz kesilen vergi tutarı bulunmalıdır.</a:t>
          </a:r>
        </a:p>
        <a:p>
          <a:pPr algn="l"/>
          <a:r>
            <a:rPr lang="tr-TR" sz="1200" b="1" u="sng">
              <a:solidFill>
                <a:schemeClr val="tx1"/>
              </a:solidFill>
              <a:latin typeface="Times New Roman" panose="02020603050405020304" pitchFamily="18" charset="0"/>
              <a:ea typeface="+mn-ea"/>
              <a:cs typeface="Times New Roman" panose="02020603050405020304" pitchFamily="18" charset="0"/>
            </a:rPr>
            <a:t>2) Aylık Vergi Matrahı Dikkate Alınarak Hesaplama</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u="none">
              <a:solidFill>
                <a:schemeClr val="tx1"/>
              </a:solidFill>
              <a:latin typeface="Times New Roman" panose="02020603050405020304" pitchFamily="18" charset="0"/>
              <a:ea typeface="+mn-ea"/>
              <a:cs typeface="Times New Roman" panose="02020603050405020304" pitchFamily="18" charset="0"/>
            </a:rPr>
            <a:t>	</a:t>
          </a:r>
          <a:r>
            <a:rPr lang="tr-TR" sz="1200" b="0">
              <a:solidFill>
                <a:schemeClr val="tx1"/>
              </a:solidFill>
              <a:latin typeface="Times New Roman" panose="02020603050405020304" pitchFamily="18" charset="0"/>
              <a:ea typeface="+mn-ea"/>
              <a:cs typeface="Times New Roman" panose="02020603050405020304" pitchFamily="18" charset="0"/>
            </a:rPr>
            <a:t>Yersiz kesilen vergi tutarını hesaplamak için aşağıdaki süreç kullanılır.</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 	I. Aylık vergi Matrahı tutarından, çalışılan gün sayısı dikkate alınarak  çalışılan güne göre vergi matrahı bulunmalıdır.</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	II. Bu tutara kamu görevlisinin kümülatif vergi matrahı göz önünde bulundurularak vergi oranı uygulanmalıdır. </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	III. Bu tutardan da vergi istisnası çıkarıldığında, çalışılan güne göre kesilmesi gereken vergi tutarı bulunmalıdır.</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	V. Daha sonra yersiz kesilen vergi tutarı bulunmalıdır.</a:t>
          </a:r>
        </a:p>
        <a:p>
          <a:pPr marL="0" indent="0" algn="l"/>
          <a:r>
            <a:rPr lang="tr-TR" sz="1200" b="1" u="sng">
              <a:solidFill>
                <a:schemeClr val="tx1"/>
              </a:solidFill>
              <a:latin typeface="Times New Roman" panose="02020603050405020304" pitchFamily="18" charset="0"/>
              <a:ea typeface="+mn-ea"/>
              <a:cs typeface="Times New Roman" panose="02020603050405020304" pitchFamily="18" charset="0"/>
            </a:rPr>
            <a:t>3) Aylıklardan Geri Alınacak Tutarı Hesaplama Tablosunda Yer Alan Formülün Uygulanması</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	I.((Hesaplanan gelir vergisi/aydaki gün sayısı*çalışılan gün sayısı)-(Gelir vergisi istisna tutarı)) formülü uygulanarak kesilmesi gereken vergi tutarı bulunmalıdır.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	II.Daha sonra yersiz kesilen vergi tutarı bulunmalıdır.</a:t>
          </a:r>
        </a:p>
        <a:p>
          <a:pPr marL="0" marR="0" lvl="0" indent="0" algn="l" defTabSz="914400" eaLnBrk="1" fontAlgn="auto" latinLnBrk="0" hangingPunct="1">
            <a:lnSpc>
              <a:spcPct val="100000"/>
            </a:lnSpc>
            <a:spcBef>
              <a:spcPts val="0"/>
            </a:spcBef>
            <a:spcAft>
              <a:spcPts val="0"/>
            </a:spcAft>
            <a:buClrTx/>
            <a:buSzTx/>
            <a:buFontTx/>
            <a:buNone/>
            <a:tabLst/>
            <a:defRPr/>
          </a:pPr>
          <a:endParaRPr lang="tr-TR" sz="1200">
            <a:solidFill>
              <a:schemeClr val="tx1"/>
            </a:solidFill>
            <a:effectLst/>
          </a:endParaRPr>
        </a:p>
        <a:p>
          <a:pPr algn="l"/>
          <a:endParaRPr lang="tr-TR" sz="1200" b="0" baseline="0">
            <a:solidFill>
              <a:schemeClr val="tx1"/>
            </a:solidFill>
            <a:latin typeface="+mn-lt"/>
            <a:ea typeface="+mn-ea"/>
            <a:cs typeface="+mn-cs"/>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15</xdr:col>
      <xdr:colOff>0</xdr:colOff>
      <xdr:row>3</xdr:row>
      <xdr:rowOff>0</xdr:rowOff>
    </xdr:from>
    <xdr:to>
      <xdr:col>25</xdr:col>
      <xdr:colOff>10583</xdr:colOff>
      <xdr:row>6</xdr:row>
      <xdr:rowOff>32660</xdr:rowOff>
    </xdr:to>
    <xdr:sp macro="" textlink="">
      <xdr:nvSpPr>
        <xdr:cNvPr id="6" name="Yuvarlatılmış Dikdörtgen 5"/>
        <xdr:cNvSpPr/>
      </xdr:nvSpPr>
      <xdr:spPr>
        <a:xfrm>
          <a:off x="9048750" y="1076325"/>
          <a:ext cx="6106583" cy="670835"/>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200" b="0">
              <a:solidFill>
                <a:schemeClr val="tx1"/>
              </a:solidFill>
              <a:latin typeface="Times New Roman" panose="02020603050405020304" pitchFamily="18" charset="0"/>
              <a:cs typeface="Times New Roman" panose="02020603050405020304" pitchFamily="18" charset="0"/>
            </a:rPr>
            <a:t>1) Ayın gün</a:t>
          </a:r>
          <a:r>
            <a:rPr lang="tr-TR" sz="1200" b="0" baseline="0">
              <a:solidFill>
                <a:schemeClr val="tx1"/>
              </a:solidFill>
              <a:latin typeface="Times New Roman" panose="02020603050405020304" pitchFamily="18" charset="0"/>
              <a:cs typeface="Times New Roman" panose="02020603050405020304" pitchFamily="18" charset="0"/>
            </a:rPr>
            <a:t> sayısı,  Prim hesaplamaları için her zaman 30 gün,</a:t>
          </a:r>
        </a:p>
        <a:p>
          <a:pPr algn="l"/>
          <a:r>
            <a:rPr lang="tr-TR" sz="1200" b="0" baseline="0">
              <a:solidFill>
                <a:schemeClr val="tx1"/>
              </a:solidFill>
              <a:latin typeface="Times New Roman" panose="02020603050405020304" pitchFamily="18" charset="0"/>
              <a:cs typeface="Times New Roman" panose="02020603050405020304" pitchFamily="18" charset="0"/>
            </a:rPr>
            <a:t>2) </a:t>
          </a:r>
          <a:r>
            <a:rPr lang="tr-TR" sz="1200" b="0">
              <a:solidFill>
                <a:schemeClr val="tx1"/>
              </a:solidFill>
              <a:effectLst/>
              <a:latin typeface="Times New Roman" panose="02020603050405020304" pitchFamily="18" charset="0"/>
              <a:ea typeface="+mn-ea"/>
              <a:cs typeface="Times New Roman" panose="02020603050405020304" pitchFamily="18" charset="0"/>
            </a:rPr>
            <a:t>Ayın gün</a:t>
          </a:r>
          <a:r>
            <a:rPr lang="tr-TR" sz="1200" b="0" baseline="0">
              <a:solidFill>
                <a:schemeClr val="tx1"/>
              </a:solidFill>
              <a:effectLst/>
              <a:latin typeface="Times New Roman" panose="02020603050405020304" pitchFamily="18" charset="0"/>
              <a:ea typeface="+mn-ea"/>
              <a:cs typeface="Times New Roman" panose="02020603050405020304" pitchFamily="18" charset="0"/>
            </a:rPr>
            <a:t> sayısı,  </a:t>
          </a:r>
          <a:r>
            <a:rPr lang="tr-TR" sz="1200" b="0" baseline="0">
              <a:solidFill>
                <a:schemeClr val="tx1"/>
              </a:solidFill>
              <a:latin typeface="Times New Roman" panose="02020603050405020304" pitchFamily="18" charset="0"/>
              <a:cs typeface="Times New Roman" panose="02020603050405020304" pitchFamily="18" charset="0"/>
            </a:rPr>
            <a:t>Aylık ve Vergi hesaplamaları için aydaki gün sayısı olarak dikkate alınacaktır</a:t>
          </a:r>
          <a:endParaRPr lang="tr-TR" sz="1200" b="0">
            <a:solidFill>
              <a:schemeClr val="tx1"/>
            </a:solidFill>
            <a:latin typeface="Times New Roman" panose="02020603050405020304" pitchFamily="18" charset="0"/>
            <a:cs typeface="Times New Roman" panose="02020603050405020304" pitchFamily="18" charset="0"/>
          </a:endParaRPr>
        </a:p>
      </xdr:txBody>
    </xdr:sp>
    <xdr:clientData/>
  </xdr:twoCellAnchor>
  <xdr:twoCellAnchor>
    <xdr:from>
      <xdr:col>15</xdr:col>
      <xdr:colOff>0</xdr:colOff>
      <xdr:row>23</xdr:row>
      <xdr:rowOff>0</xdr:rowOff>
    </xdr:from>
    <xdr:to>
      <xdr:col>25</xdr:col>
      <xdr:colOff>84666</xdr:colOff>
      <xdr:row>29</xdr:row>
      <xdr:rowOff>44450</xdr:rowOff>
    </xdr:to>
    <xdr:sp macro="" textlink="">
      <xdr:nvSpPr>
        <xdr:cNvPr id="8" name="Yuvarlatılmış Dikdörtgen 7"/>
        <xdr:cNvSpPr/>
      </xdr:nvSpPr>
      <xdr:spPr>
        <a:xfrm>
          <a:off x="9048750" y="5248275"/>
          <a:ext cx="6180666" cy="1244600"/>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indent="0" algn="l"/>
          <a:r>
            <a:rPr lang="tr-TR" sz="1200" b="0">
              <a:solidFill>
                <a:schemeClr val="tx1"/>
              </a:solidFill>
              <a:latin typeface="Times New Roman" panose="02020603050405020304" pitchFamily="18" charset="0"/>
              <a:ea typeface="+mn-ea"/>
              <a:cs typeface="Times New Roman" panose="02020603050405020304" pitchFamily="18" charset="0"/>
            </a:rPr>
            <a:t>1)Aylığını tam olarak alıp ay başından sonra görevinden ayrılanlar için peşin ödenmiş aylığın çalışılmayan süreye ait kısmı geri alınır.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2) Mevzuatı gereğince kıst hesaplanmayan aylık unsurları ile çalışıldıktan sonra ödenen aylık unsurlar borçlandırmaya dahil edilmez..</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3) Diğer aylık unsurlarında ise çalışılmayan günler borçlandırmaya dahil edilir.</a:t>
          </a:r>
        </a:p>
      </xdr:txBody>
    </xdr:sp>
    <xdr:clientData/>
  </xdr:twoCellAnchor>
  <xdr:twoCellAnchor>
    <xdr:from>
      <xdr:col>14</xdr:col>
      <xdr:colOff>590550</xdr:colOff>
      <xdr:row>40</xdr:row>
      <xdr:rowOff>723900</xdr:rowOff>
    </xdr:from>
    <xdr:to>
      <xdr:col>25</xdr:col>
      <xdr:colOff>87841</xdr:colOff>
      <xdr:row>47</xdr:row>
      <xdr:rowOff>5292</xdr:rowOff>
    </xdr:to>
    <xdr:sp macro="" textlink="">
      <xdr:nvSpPr>
        <xdr:cNvPr id="9" name="Yuvarlatılmış Dikdörtgen 8"/>
        <xdr:cNvSpPr/>
      </xdr:nvSpPr>
      <xdr:spPr>
        <a:xfrm>
          <a:off x="9029700" y="9382125"/>
          <a:ext cx="6202891" cy="1376892"/>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indent="0" algn="l"/>
          <a:r>
            <a:rPr lang="tr-TR" sz="1200" b="0">
              <a:solidFill>
                <a:schemeClr val="tx1"/>
              </a:solidFill>
              <a:latin typeface="Times New Roman" panose="02020603050405020304" pitchFamily="18" charset="0"/>
              <a:ea typeface="+mn-ea"/>
              <a:cs typeface="Times New Roman" panose="02020603050405020304" pitchFamily="18" charset="0"/>
            </a:rPr>
            <a:t>1)Emeklilik keseneği kurum karşılığı ile genel sağlık sigortası primi  tam olarak gönderilir</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2)Emeklilik keseneği kurum karşılığı  işveren payı ile genel sağlık sigortası  işveren payı primlerinin çalışılmayan süreye ait  olan kısmı için kamu görevlisi borçlandırılır.</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3)Emeklilik kişi payı borçlandırmaya dahil edilmez.</a:t>
          </a:r>
        </a:p>
      </xdr:txBody>
    </xdr:sp>
    <xdr:clientData/>
  </xdr:twoCellAnchor>
  <xdr:twoCellAnchor>
    <xdr:from>
      <xdr:col>13</xdr:col>
      <xdr:colOff>0</xdr:colOff>
      <xdr:row>70</xdr:row>
      <xdr:rowOff>0</xdr:rowOff>
    </xdr:from>
    <xdr:to>
      <xdr:col>13</xdr:col>
      <xdr:colOff>634999</xdr:colOff>
      <xdr:row>71</xdr:row>
      <xdr:rowOff>275167</xdr:rowOff>
    </xdr:to>
    <xdr:cxnSp macro="">
      <xdr:nvCxnSpPr>
        <xdr:cNvPr id="13" name="Düz Ok Bağlayıcısı 12"/>
        <xdr:cNvCxnSpPr/>
      </xdr:nvCxnSpPr>
      <xdr:spPr>
        <a:xfrm flipH="1">
          <a:off x="8248650" y="17068800"/>
          <a:ext cx="634999" cy="46566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57150</xdr:colOff>
      <xdr:row>67</xdr:row>
      <xdr:rowOff>142875</xdr:rowOff>
    </xdr:from>
    <xdr:to>
      <xdr:col>28</xdr:col>
      <xdr:colOff>31750</xdr:colOff>
      <xdr:row>69</xdr:row>
      <xdr:rowOff>223838</xdr:rowOff>
    </xdr:to>
    <xdr:sp macro="" textlink="">
      <xdr:nvSpPr>
        <xdr:cNvPr id="12" name="Yuvarlatılmış Dikdörtgen 11"/>
        <xdr:cNvSpPr/>
      </xdr:nvSpPr>
      <xdr:spPr>
        <a:xfrm>
          <a:off x="11420475" y="16354425"/>
          <a:ext cx="6070600" cy="461963"/>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Damga vergisinin tamamının “kesilmesi gereken vergi tutarı” olarak dikkate alınması gerekir.</a:t>
          </a:r>
        </a:p>
        <a:p>
          <a:endParaRPr lang="tr-TR" sz="1200" b="0" baseline="0">
            <a:solidFill>
              <a:schemeClr val="tx1"/>
            </a:solidFill>
            <a:latin typeface="+mn-lt"/>
            <a:ea typeface="+mn-ea"/>
            <a:cs typeface="+mn-cs"/>
          </a:endParaRPr>
        </a:p>
      </xdr:txBody>
    </xdr:sp>
    <xdr:clientData/>
  </xdr:twoCellAnchor>
  <xdr:twoCellAnchor>
    <xdr:from>
      <xdr:col>15</xdr:col>
      <xdr:colOff>0</xdr:colOff>
      <xdr:row>49</xdr:row>
      <xdr:rowOff>0</xdr:rowOff>
    </xdr:from>
    <xdr:to>
      <xdr:col>25</xdr:col>
      <xdr:colOff>241300</xdr:colOff>
      <xdr:row>64</xdr:row>
      <xdr:rowOff>161925</xdr:rowOff>
    </xdr:to>
    <xdr:sp macro="" textlink="">
      <xdr:nvSpPr>
        <xdr:cNvPr id="11" name="Yuvarlatılmış Dikdörtgen 10"/>
        <xdr:cNvSpPr/>
      </xdr:nvSpPr>
      <xdr:spPr>
        <a:xfrm>
          <a:off x="9534525" y="11344275"/>
          <a:ext cx="6337300" cy="4657725"/>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200" b="0" baseline="0">
              <a:solidFill>
                <a:schemeClr val="tx1"/>
              </a:solidFill>
              <a:latin typeface="+mn-lt"/>
              <a:ea typeface="+mn-ea"/>
              <a:cs typeface="+mn-cs"/>
            </a:rPr>
            <a:t>	</a:t>
          </a:r>
          <a:r>
            <a:rPr lang="tr-TR" sz="1200" b="0">
              <a:solidFill>
                <a:schemeClr val="tx1"/>
              </a:solidFill>
              <a:latin typeface="Times New Roman" panose="02020603050405020304" pitchFamily="18" charset="0"/>
              <a:ea typeface="+mn-ea"/>
              <a:cs typeface="Times New Roman" panose="02020603050405020304" pitchFamily="18" charset="0"/>
            </a:rPr>
            <a:t>Kamu Görevlisinin; </a:t>
          </a:r>
        </a:p>
        <a:p>
          <a:pPr algn="l"/>
          <a:r>
            <a:rPr lang="tr-TR" sz="1200" b="0">
              <a:solidFill>
                <a:schemeClr val="tx1"/>
              </a:solidFill>
              <a:latin typeface="Times New Roman" panose="02020603050405020304" pitchFamily="18" charset="0"/>
              <a:ea typeface="+mn-ea"/>
              <a:cs typeface="Times New Roman" panose="02020603050405020304" pitchFamily="18" charset="0"/>
            </a:rPr>
            <a:t>	-5510 saylı Kanuna tabi olması</a:t>
          </a:r>
        </a:p>
        <a:p>
          <a:pPr algn="l"/>
          <a:r>
            <a:rPr lang="tr-TR" sz="1200" b="0">
              <a:solidFill>
                <a:schemeClr val="tx1"/>
              </a:solidFill>
              <a:latin typeface="Times New Roman" panose="02020603050405020304" pitchFamily="18" charset="0"/>
              <a:ea typeface="+mn-ea"/>
              <a:cs typeface="Times New Roman" panose="02020603050405020304" pitchFamily="18" charset="0"/>
            </a:rPr>
            <a:t>	-SGK kişi payı dışında Gelir Gergisi Kanununa göre gelir vergisi matrahından  indirilmesi gereken başka bir unsurun bulunmaması</a:t>
          </a:r>
        </a:p>
        <a:p>
          <a:pPr algn="l"/>
          <a:r>
            <a:rPr lang="tr-TR" sz="1200" b="0">
              <a:solidFill>
                <a:schemeClr val="tx1"/>
              </a:solidFill>
              <a:latin typeface="Times New Roman" panose="02020603050405020304" pitchFamily="18" charset="0"/>
              <a:ea typeface="+mn-ea"/>
              <a:cs typeface="Times New Roman" panose="02020603050405020304" pitchFamily="18" charset="0"/>
            </a:rPr>
            <a:t>	-Çalışılan ayın gün sayısının 30 olması</a:t>
          </a:r>
        </a:p>
        <a:p>
          <a:pPr algn="l"/>
          <a:r>
            <a:rPr lang="tr-TR" sz="1200" b="0">
              <a:solidFill>
                <a:schemeClr val="tx1"/>
              </a:solidFill>
              <a:latin typeface="Times New Roman" panose="02020603050405020304" pitchFamily="18" charset="0"/>
              <a:ea typeface="+mn-ea"/>
              <a:cs typeface="Times New Roman" panose="02020603050405020304" pitchFamily="18" charset="0"/>
            </a:rPr>
            <a:t>	-Görevden ayrılma biçiminin memuriyetin sona ermesi ya da aylıksız izne ayrılma durumu olması </a:t>
          </a:r>
        </a:p>
        <a:p>
          <a:pPr algn="l"/>
          <a:r>
            <a:rPr lang="tr-TR" sz="1200" b="0">
              <a:solidFill>
                <a:schemeClr val="tx1"/>
              </a:solidFill>
              <a:latin typeface="Times New Roman" panose="02020603050405020304" pitchFamily="18" charset="0"/>
              <a:ea typeface="+mn-ea"/>
              <a:cs typeface="Times New Roman" panose="02020603050405020304" pitchFamily="18" charset="0"/>
            </a:rPr>
            <a:t>	Yukarıdaki 4 durumun aynı anda var </a:t>
          </a:r>
          <a:r>
            <a:rPr lang="tr-TR" sz="1200" b="1" u="sng">
              <a:solidFill>
                <a:schemeClr val="tx1"/>
              </a:solidFill>
              <a:latin typeface="Times New Roman" panose="02020603050405020304" pitchFamily="18" charset="0"/>
              <a:ea typeface="+mn-ea"/>
              <a:cs typeface="Times New Roman" panose="02020603050405020304" pitchFamily="18" charset="0"/>
            </a:rPr>
            <a:t>olmaması </a:t>
          </a:r>
          <a:r>
            <a:rPr lang="tr-TR" sz="1200" b="0">
              <a:solidFill>
                <a:schemeClr val="tx1"/>
              </a:solidFill>
              <a:latin typeface="Times New Roman" panose="02020603050405020304" pitchFamily="18" charset="0"/>
              <a:ea typeface="+mn-ea"/>
              <a:cs typeface="Times New Roman" panose="02020603050405020304" pitchFamily="18" charset="0"/>
            </a:rPr>
            <a:t> durumunda  yersiz kesilen vergi tutarını bulmak için sadece aşağıdaki yöntem kullanılabilir.  </a:t>
          </a:r>
        </a:p>
        <a:p>
          <a:pPr algn="l"/>
          <a:r>
            <a:rPr lang="tr-TR" sz="1200" b="1" u="sng">
              <a:solidFill>
                <a:schemeClr val="tx1"/>
              </a:solidFill>
              <a:latin typeface="Times New Roman" panose="02020603050405020304" pitchFamily="18" charset="0"/>
              <a:ea typeface="+mn-ea"/>
              <a:cs typeface="Times New Roman" panose="02020603050405020304" pitchFamily="18" charset="0"/>
            </a:rPr>
            <a:t>Vergiye Dahil Aylık Unsurları Dikkate Alınarak Hesaplama </a:t>
          </a:r>
          <a:r>
            <a:rPr lang="tr-TR" sz="1200" b="0">
              <a:solidFill>
                <a:schemeClr val="tx1"/>
              </a:solidFill>
              <a:latin typeface="Times New Roman" panose="02020603050405020304" pitchFamily="18" charset="0"/>
              <a:ea typeface="+mn-ea"/>
              <a:cs typeface="Times New Roman" panose="02020603050405020304" pitchFamily="18" charset="0"/>
            </a:rPr>
            <a:t>:</a:t>
          </a:r>
        </a:p>
        <a:p>
          <a:pPr algn="l"/>
          <a:r>
            <a:rPr lang="tr-TR" sz="1200" b="0">
              <a:solidFill>
                <a:schemeClr val="tx1"/>
              </a:solidFill>
              <a:latin typeface="Times New Roman" panose="02020603050405020304" pitchFamily="18" charset="0"/>
              <a:ea typeface="+mn-ea"/>
              <a:cs typeface="Times New Roman" panose="02020603050405020304" pitchFamily="18" charset="0"/>
            </a:rPr>
            <a:t> 	Yersiz kesilen vergi tutarını hesaplamak için aşağıdaki süreç kullanılır..</a:t>
          </a:r>
        </a:p>
        <a:p>
          <a:pPr algn="l"/>
          <a:r>
            <a:rPr lang="tr-TR" sz="1200" b="0">
              <a:solidFill>
                <a:schemeClr val="tx1"/>
              </a:solidFill>
              <a:latin typeface="Times New Roman" panose="02020603050405020304" pitchFamily="18" charset="0"/>
              <a:ea typeface="+mn-ea"/>
              <a:cs typeface="Times New Roman" panose="02020603050405020304" pitchFamily="18" charset="0"/>
            </a:rPr>
            <a:t>	 I.Vergiye dahil olan aylık unsurları, çalışılan güne göre hesaplanarak toplanmalıdır. </a:t>
          </a:r>
        </a:p>
        <a:p>
          <a:pPr algn="l"/>
          <a:r>
            <a:rPr lang="tr-TR" sz="1200" b="0">
              <a:solidFill>
                <a:schemeClr val="tx1"/>
              </a:solidFill>
              <a:latin typeface="Times New Roman" panose="02020603050405020304" pitchFamily="18" charset="0"/>
              <a:ea typeface="+mn-ea"/>
              <a:cs typeface="Times New Roman" panose="02020603050405020304" pitchFamily="18" charset="0"/>
            </a:rPr>
            <a:t>	II. Bulunan bu tutardan, ; SGK kişi payları, (5434 sayılı Kanuna tabi olan personelde tamamı, 5510 sayılı Kanuna tabi olan personelde çalışılan güne göre bulunun tutar) Gelir Gergisi Kanununa göre gelir vergisi matrahından  indirilmesi gereken diğer unsurlar   çıkarılarak çalışılan güne göre vergi matrahı bulunmalıdır.</a:t>
          </a:r>
        </a:p>
        <a:p>
          <a:pPr algn="l"/>
          <a:r>
            <a:rPr lang="tr-TR" sz="1200" b="0">
              <a:solidFill>
                <a:schemeClr val="tx1"/>
              </a:solidFill>
              <a:latin typeface="Times New Roman" panose="02020603050405020304" pitchFamily="18" charset="0"/>
              <a:ea typeface="+mn-ea"/>
              <a:cs typeface="Times New Roman" panose="02020603050405020304" pitchFamily="18" charset="0"/>
            </a:rPr>
            <a:t>	III. Bu tutara kamu görevlisinin kümülatif vergi matrahı göz önünde bulundurularak vergi oranı uygulanmalıdır. </a:t>
          </a:r>
        </a:p>
        <a:p>
          <a:pPr algn="l"/>
          <a:r>
            <a:rPr lang="tr-TR" sz="1200" b="0">
              <a:solidFill>
                <a:schemeClr val="tx1"/>
              </a:solidFill>
              <a:latin typeface="Times New Roman" panose="02020603050405020304" pitchFamily="18" charset="0"/>
              <a:ea typeface="+mn-ea"/>
              <a:cs typeface="Times New Roman" panose="02020603050405020304" pitchFamily="18" charset="0"/>
            </a:rPr>
            <a:t>	IV. Bu tutardan da vergi istisnası çıkarıldığında, çalışılan güne göre kesilmesi gereken vergi tutarı bulunmalıdır.</a:t>
          </a:r>
        </a:p>
        <a:p>
          <a:pPr algn="l"/>
          <a:r>
            <a:rPr lang="tr-TR" sz="1200" b="0">
              <a:solidFill>
                <a:schemeClr val="tx1"/>
              </a:solidFill>
              <a:latin typeface="Times New Roman" panose="02020603050405020304" pitchFamily="18" charset="0"/>
              <a:ea typeface="+mn-ea"/>
              <a:cs typeface="Times New Roman" panose="02020603050405020304" pitchFamily="18" charset="0"/>
            </a:rPr>
            <a:t>	V. Daha sonra yersiz kesilen vergi tutarı bulunmalıdır.</a:t>
          </a:r>
        </a:p>
        <a:p>
          <a:pPr algn="l"/>
          <a:endParaRPr lang="tr-TR" sz="1200" b="0" baseline="0">
            <a:solidFill>
              <a:schemeClr val="tx1"/>
            </a:solidFill>
            <a:latin typeface="+mn-lt"/>
            <a:ea typeface="+mn-ea"/>
            <a:cs typeface="+mn-cs"/>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15</xdr:col>
      <xdr:colOff>0</xdr:colOff>
      <xdr:row>4</xdr:row>
      <xdr:rowOff>0</xdr:rowOff>
    </xdr:from>
    <xdr:to>
      <xdr:col>25</xdr:col>
      <xdr:colOff>25237</xdr:colOff>
      <xdr:row>7</xdr:row>
      <xdr:rowOff>33393</xdr:rowOff>
    </xdr:to>
    <xdr:sp macro="" textlink="">
      <xdr:nvSpPr>
        <xdr:cNvPr id="7" name="Yuvarlatılmış Dikdörtgen 6"/>
        <xdr:cNvSpPr/>
      </xdr:nvSpPr>
      <xdr:spPr>
        <a:xfrm>
          <a:off x="9459058" y="1252904"/>
          <a:ext cx="6106583" cy="670835"/>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200" b="0">
              <a:solidFill>
                <a:schemeClr val="tx1"/>
              </a:solidFill>
              <a:latin typeface="Times New Roman" panose="02020603050405020304" pitchFamily="18" charset="0"/>
              <a:cs typeface="Times New Roman" panose="02020603050405020304" pitchFamily="18" charset="0"/>
            </a:rPr>
            <a:t>1) Ayın gün</a:t>
          </a:r>
          <a:r>
            <a:rPr lang="tr-TR" sz="1200" b="0" baseline="0">
              <a:solidFill>
                <a:schemeClr val="tx1"/>
              </a:solidFill>
              <a:latin typeface="Times New Roman" panose="02020603050405020304" pitchFamily="18" charset="0"/>
              <a:cs typeface="Times New Roman" panose="02020603050405020304" pitchFamily="18" charset="0"/>
            </a:rPr>
            <a:t> sayısı,  Prim hesaplamaları için her zaman 30 gün,</a:t>
          </a:r>
        </a:p>
        <a:p>
          <a:pPr algn="l"/>
          <a:r>
            <a:rPr lang="tr-TR" sz="1200" b="0" baseline="0">
              <a:solidFill>
                <a:schemeClr val="tx1"/>
              </a:solidFill>
              <a:latin typeface="Times New Roman" panose="02020603050405020304" pitchFamily="18" charset="0"/>
              <a:cs typeface="Times New Roman" panose="02020603050405020304" pitchFamily="18" charset="0"/>
            </a:rPr>
            <a:t>2) </a:t>
          </a:r>
          <a:r>
            <a:rPr lang="tr-TR" sz="1200" b="0">
              <a:solidFill>
                <a:schemeClr val="tx1"/>
              </a:solidFill>
              <a:effectLst/>
              <a:latin typeface="Times New Roman" panose="02020603050405020304" pitchFamily="18" charset="0"/>
              <a:ea typeface="+mn-ea"/>
              <a:cs typeface="Times New Roman" panose="02020603050405020304" pitchFamily="18" charset="0"/>
            </a:rPr>
            <a:t>Ayın gün</a:t>
          </a:r>
          <a:r>
            <a:rPr lang="tr-TR" sz="1200" b="0" baseline="0">
              <a:solidFill>
                <a:schemeClr val="tx1"/>
              </a:solidFill>
              <a:effectLst/>
              <a:latin typeface="Times New Roman" panose="02020603050405020304" pitchFamily="18" charset="0"/>
              <a:ea typeface="+mn-ea"/>
              <a:cs typeface="Times New Roman" panose="02020603050405020304" pitchFamily="18" charset="0"/>
            </a:rPr>
            <a:t> sayısı,  </a:t>
          </a:r>
          <a:r>
            <a:rPr lang="tr-TR" sz="1200" b="0" baseline="0">
              <a:solidFill>
                <a:schemeClr val="tx1"/>
              </a:solidFill>
              <a:latin typeface="Times New Roman" panose="02020603050405020304" pitchFamily="18" charset="0"/>
              <a:cs typeface="Times New Roman" panose="02020603050405020304" pitchFamily="18" charset="0"/>
            </a:rPr>
            <a:t>Aylık ve Vergi hesaplamaları için aydaki gün sayısı olarak dikkate alınacaktır</a:t>
          </a:r>
          <a:endParaRPr lang="tr-TR" sz="1200" b="0">
            <a:solidFill>
              <a:schemeClr val="tx1"/>
            </a:solidFill>
            <a:latin typeface="Times New Roman" panose="02020603050405020304" pitchFamily="18" charset="0"/>
            <a:cs typeface="Times New Roman" panose="02020603050405020304" pitchFamily="18" charset="0"/>
          </a:endParaRPr>
        </a:p>
      </xdr:txBody>
    </xdr:sp>
    <xdr:clientData/>
  </xdr:twoCellAnchor>
  <xdr:twoCellAnchor>
    <xdr:from>
      <xdr:col>15</xdr:col>
      <xdr:colOff>0</xdr:colOff>
      <xdr:row>21</xdr:row>
      <xdr:rowOff>381000</xdr:rowOff>
    </xdr:from>
    <xdr:to>
      <xdr:col>25</xdr:col>
      <xdr:colOff>99320</xdr:colOff>
      <xdr:row>28</xdr:row>
      <xdr:rowOff>101600</xdr:rowOff>
    </xdr:to>
    <xdr:sp macro="" textlink="">
      <xdr:nvSpPr>
        <xdr:cNvPr id="8" name="Yuvarlatılmış Dikdörtgen 7"/>
        <xdr:cNvSpPr/>
      </xdr:nvSpPr>
      <xdr:spPr>
        <a:xfrm>
          <a:off x="9459058" y="5004288"/>
          <a:ext cx="6180666" cy="1244600"/>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indent="0" algn="l"/>
          <a:r>
            <a:rPr lang="tr-TR" sz="1200" b="0">
              <a:solidFill>
                <a:schemeClr val="tx1"/>
              </a:solidFill>
              <a:latin typeface="Times New Roman" panose="02020603050405020304" pitchFamily="18" charset="0"/>
              <a:ea typeface="+mn-ea"/>
              <a:cs typeface="Times New Roman" panose="02020603050405020304" pitchFamily="18" charset="0"/>
            </a:rPr>
            <a:t>1)Aylığını tam olarak alıp ay başından sonra görevinden ayrılanlar için peşin ödenmiş aylığın çalışılmayan süreye ait kısmı geri alınır.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2) Mevzuatı gereğince kıst hesaplanmayan aylık unsurları ile çalışıldıktan sonra ödenen aylık unsurlar borçlandırmaya dahil edilmez..</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3) Diğer aylık unsurlarında ise çalışılmayan günler borçlandırmaya dahil edilir.</a:t>
          </a:r>
        </a:p>
      </xdr:txBody>
    </xdr:sp>
    <xdr:clientData/>
  </xdr:twoCellAnchor>
  <xdr:twoCellAnchor>
    <xdr:from>
      <xdr:col>15</xdr:col>
      <xdr:colOff>0</xdr:colOff>
      <xdr:row>42</xdr:row>
      <xdr:rowOff>0</xdr:rowOff>
    </xdr:from>
    <xdr:to>
      <xdr:col>25</xdr:col>
      <xdr:colOff>121545</xdr:colOff>
      <xdr:row>48</xdr:row>
      <xdr:rowOff>153296</xdr:rowOff>
    </xdr:to>
    <xdr:sp macro="" textlink="">
      <xdr:nvSpPr>
        <xdr:cNvPr id="9" name="Yuvarlatılmış Dikdörtgen 8"/>
        <xdr:cNvSpPr/>
      </xdr:nvSpPr>
      <xdr:spPr>
        <a:xfrm>
          <a:off x="9459058" y="9605596"/>
          <a:ext cx="6202891" cy="1376892"/>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indent="0" algn="l"/>
          <a:r>
            <a:rPr lang="tr-TR" sz="1200" b="0">
              <a:solidFill>
                <a:schemeClr val="tx1"/>
              </a:solidFill>
              <a:latin typeface="Times New Roman" panose="02020603050405020304" pitchFamily="18" charset="0"/>
              <a:ea typeface="+mn-ea"/>
              <a:cs typeface="Times New Roman" panose="02020603050405020304" pitchFamily="18" charset="0"/>
            </a:rPr>
            <a:t>1)Emeklilik keseneği kurum karşılığı ile genel sağlık sigortası primi  tam olarak gönderilir.</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2)Emeklilik keseneği kurum karşılığı  işveren payı primlerinin çalışılmayan süreye ait  olan kısmı için kamu görevlisi borçlandırılır.</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3)Emeklilik keseneği kişi payı ve genel sağlık sigortası  işveren payı  borçlandırmaya dahil edilmez.</a:t>
          </a:r>
        </a:p>
      </xdr:txBody>
    </xdr:sp>
    <xdr:clientData/>
  </xdr:twoCellAnchor>
  <xdr:twoCellAnchor>
    <xdr:from>
      <xdr:col>9</xdr:col>
      <xdr:colOff>542192</xdr:colOff>
      <xdr:row>70</xdr:row>
      <xdr:rowOff>344365</xdr:rowOff>
    </xdr:from>
    <xdr:to>
      <xdr:col>10</xdr:col>
      <xdr:colOff>569057</xdr:colOff>
      <xdr:row>72</xdr:row>
      <xdr:rowOff>143282</xdr:rowOff>
    </xdr:to>
    <xdr:cxnSp macro="">
      <xdr:nvCxnSpPr>
        <xdr:cNvPr id="14" name="Düz Ok Bağlayıcısı 13"/>
        <xdr:cNvCxnSpPr/>
      </xdr:nvCxnSpPr>
      <xdr:spPr>
        <a:xfrm flipH="1">
          <a:off x="6850673" y="16558846"/>
          <a:ext cx="634999" cy="46566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95250</xdr:colOff>
      <xdr:row>69</xdr:row>
      <xdr:rowOff>168519</xdr:rowOff>
    </xdr:from>
    <xdr:to>
      <xdr:col>25</xdr:col>
      <xdr:colOff>84504</xdr:colOff>
      <xdr:row>70</xdr:row>
      <xdr:rowOff>439982</xdr:rowOff>
    </xdr:to>
    <xdr:sp macro="" textlink="">
      <xdr:nvSpPr>
        <xdr:cNvPr id="10" name="Yuvarlatılmış Dikdörtgen 9"/>
        <xdr:cNvSpPr/>
      </xdr:nvSpPr>
      <xdr:spPr>
        <a:xfrm>
          <a:off x="9554308" y="16192500"/>
          <a:ext cx="6070600" cy="461963"/>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Damga vergisinin tamamının “kesilmesi gereken vergi tutarı” olarak dikkate alınması gerekir.</a:t>
          </a:r>
        </a:p>
        <a:p>
          <a:endParaRPr lang="tr-TR" sz="1200" b="0" baseline="0">
            <a:solidFill>
              <a:schemeClr val="tx1"/>
            </a:solidFill>
            <a:latin typeface="+mn-lt"/>
            <a:ea typeface="+mn-ea"/>
            <a:cs typeface="+mn-cs"/>
          </a:endParaRPr>
        </a:p>
      </xdr:txBody>
    </xdr:sp>
    <xdr:clientData/>
  </xdr:twoCellAnchor>
  <xdr:twoCellAnchor>
    <xdr:from>
      <xdr:col>15</xdr:col>
      <xdr:colOff>0</xdr:colOff>
      <xdr:row>50</xdr:row>
      <xdr:rowOff>14654</xdr:rowOff>
    </xdr:from>
    <xdr:to>
      <xdr:col>25</xdr:col>
      <xdr:colOff>255954</xdr:colOff>
      <xdr:row>68</xdr:row>
      <xdr:rowOff>56417</xdr:rowOff>
    </xdr:to>
    <xdr:sp macro="" textlink="">
      <xdr:nvSpPr>
        <xdr:cNvPr id="13" name="Yuvarlatılmış Dikdörtgen 12"/>
        <xdr:cNvSpPr/>
      </xdr:nvSpPr>
      <xdr:spPr>
        <a:xfrm>
          <a:off x="9459058" y="11430000"/>
          <a:ext cx="6337300" cy="4657725"/>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200" b="0" baseline="0">
              <a:solidFill>
                <a:schemeClr val="tx1"/>
              </a:solidFill>
              <a:latin typeface="+mn-lt"/>
              <a:ea typeface="+mn-ea"/>
              <a:cs typeface="+mn-cs"/>
            </a:rPr>
            <a:t>	</a:t>
          </a:r>
          <a:r>
            <a:rPr lang="tr-TR" sz="1200" b="0">
              <a:solidFill>
                <a:schemeClr val="tx1"/>
              </a:solidFill>
              <a:latin typeface="Times New Roman" panose="02020603050405020304" pitchFamily="18" charset="0"/>
              <a:ea typeface="+mn-ea"/>
              <a:cs typeface="Times New Roman" panose="02020603050405020304" pitchFamily="18" charset="0"/>
            </a:rPr>
            <a:t>Kamu Görevlisinin; </a:t>
          </a:r>
        </a:p>
        <a:p>
          <a:pPr algn="l"/>
          <a:r>
            <a:rPr lang="tr-TR" sz="1200" b="0">
              <a:solidFill>
                <a:schemeClr val="tx1"/>
              </a:solidFill>
              <a:latin typeface="Times New Roman" panose="02020603050405020304" pitchFamily="18" charset="0"/>
              <a:ea typeface="+mn-ea"/>
              <a:cs typeface="Times New Roman" panose="02020603050405020304" pitchFamily="18" charset="0"/>
            </a:rPr>
            <a:t>	-5510 saylı Kanuna tabi olması</a:t>
          </a:r>
        </a:p>
        <a:p>
          <a:pPr algn="l"/>
          <a:r>
            <a:rPr lang="tr-TR" sz="1200" b="0">
              <a:solidFill>
                <a:schemeClr val="tx1"/>
              </a:solidFill>
              <a:latin typeface="Times New Roman" panose="02020603050405020304" pitchFamily="18" charset="0"/>
              <a:ea typeface="+mn-ea"/>
              <a:cs typeface="Times New Roman" panose="02020603050405020304" pitchFamily="18" charset="0"/>
            </a:rPr>
            <a:t>	-SGK kişi payı dışında Gelir Gergisi Kanununa göre gelir vergisi matrahından  indirilmesi gereken başka bir unsurun bulunmaması</a:t>
          </a:r>
        </a:p>
        <a:p>
          <a:pPr algn="l"/>
          <a:r>
            <a:rPr lang="tr-TR" sz="1200" b="0">
              <a:solidFill>
                <a:schemeClr val="tx1"/>
              </a:solidFill>
              <a:latin typeface="Times New Roman" panose="02020603050405020304" pitchFamily="18" charset="0"/>
              <a:ea typeface="+mn-ea"/>
              <a:cs typeface="Times New Roman" panose="02020603050405020304" pitchFamily="18" charset="0"/>
            </a:rPr>
            <a:t>	-Çalışılan ayın gün sayısının 30 olması</a:t>
          </a:r>
        </a:p>
        <a:p>
          <a:pPr algn="l"/>
          <a:r>
            <a:rPr lang="tr-TR" sz="1200" b="0">
              <a:solidFill>
                <a:schemeClr val="tx1"/>
              </a:solidFill>
              <a:latin typeface="Times New Roman" panose="02020603050405020304" pitchFamily="18" charset="0"/>
              <a:ea typeface="+mn-ea"/>
              <a:cs typeface="Times New Roman" panose="02020603050405020304" pitchFamily="18" charset="0"/>
            </a:rPr>
            <a:t>	-Görevden ayrılma biçiminin memuriyetin sona ermesi ya da aylıksız izne ayrılma durumu olması </a:t>
          </a:r>
        </a:p>
        <a:p>
          <a:pPr algn="l"/>
          <a:r>
            <a:rPr lang="tr-TR" sz="1200" b="0">
              <a:solidFill>
                <a:schemeClr val="tx1"/>
              </a:solidFill>
              <a:latin typeface="Times New Roman" panose="02020603050405020304" pitchFamily="18" charset="0"/>
              <a:ea typeface="+mn-ea"/>
              <a:cs typeface="Times New Roman" panose="02020603050405020304" pitchFamily="18" charset="0"/>
            </a:rPr>
            <a:t>	Yukarıdaki 4 durumun aynı anda var </a:t>
          </a:r>
          <a:r>
            <a:rPr lang="tr-TR" sz="1200" b="1" u="sng">
              <a:solidFill>
                <a:schemeClr val="tx1"/>
              </a:solidFill>
              <a:latin typeface="Times New Roman" panose="02020603050405020304" pitchFamily="18" charset="0"/>
              <a:ea typeface="+mn-ea"/>
              <a:cs typeface="Times New Roman" panose="02020603050405020304" pitchFamily="18" charset="0"/>
            </a:rPr>
            <a:t>olmaması </a:t>
          </a:r>
          <a:r>
            <a:rPr lang="tr-TR" sz="1200" b="0">
              <a:solidFill>
                <a:schemeClr val="tx1"/>
              </a:solidFill>
              <a:latin typeface="Times New Roman" panose="02020603050405020304" pitchFamily="18" charset="0"/>
              <a:ea typeface="+mn-ea"/>
              <a:cs typeface="Times New Roman" panose="02020603050405020304" pitchFamily="18" charset="0"/>
            </a:rPr>
            <a:t> durumunda  yersiz kesilen vergi tutarını bulmak için sadece aşağıdaki yöntem kullanılabilir.  </a:t>
          </a:r>
        </a:p>
        <a:p>
          <a:pPr algn="l"/>
          <a:r>
            <a:rPr lang="tr-TR" sz="1200" b="1" u="sng">
              <a:solidFill>
                <a:schemeClr val="tx1"/>
              </a:solidFill>
              <a:latin typeface="Times New Roman" panose="02020603050405020304" pitchFamily="18" charset="0"/>
              <a:ea typeface="+mn-ea"/>
              <a:cs typeface="Times New Roman" panose="02020603050405020304" pitchFamily="18" charset="0"/>
            </a:rPr>
            <a:t>Vergiye Dahil Aylık Unsurları Dikkate Alınarak Hesaplama </a:t>
          </a:r>
          <a:r>
            <a:rPr lang="tr-TR" sz="1200" b="0">
              <a:solidFill>
                <a:schemeClr val="tx1"/>
              </a:solidFill>
              <a:latin typeface="Times New Roman" panose="02020603050405020304" pitchFamily="18" charset="0"/>
              <a:ea typeface="+mn-ea"/>
              <a:cs typeface="Times New Roman" panose="02020603050405020304" pitchFamily="18" charset="0"/>
            </a:rPr>
            <a:t>:</a:t>
          </a:r>
        </a:p>
        <a:p>
          <a:pPr algn="l"/>
          <a:r>
            <a:rPr lang="tr-TR" sz="1200" b="0">
              <a:solidFill>
                <a:schemeClr val="tx1"/>
              </a:solidFill>
              <a:latin typeface="Times New Roman" panose="02020603050405020304" pitchFamily="18" charset="0"/>
              <a:ea typeface="+mn-ea"/>
              <a:cs typeface="Times New Roman" panose="02020603050405020304" pitchFamily="18" charset="0"/>
            </a:rPr>
            <a:t> 	Yersiz kesilen vergi tutarını hesaplamak için aşağıdaki süreç kullanılır..</a:t>
          </a:r>
        </a:p>
        <a:p>
          <a:pPr algn="l"/>
          <a:r>
            <a:rPr lang="tr-TR" sz="1200" b="0">
              <a:solidFill>
                <a:schemeClr val="tx1"/>
              </a:solidFill>
              <a:latin typeface="Times New Roman" panose="02020603050405020304" pitchFamily="18" charset="0"/>
              <a:ea typeface="+mn-ea"/>
              <a:cs typeface="Times New Roman" panose="02020603050405020304" pitchFamily="18" charset="0"/>
            </a:rPr>
            <a:t>	 I.Vergiye dahil olan aylık unsurları, çalışılan güne göre hesaplanarak toplanmalıdır. </a:t>
          </a:r>
        </a:p>
        <a:p>
          <a:pPr algn="l"/>
          <a:r>
            <a:rPr lang="tr-TR" sz="1200" b="0">
              <a:solidFill>
                <a:schemeClr val="tx1"/>
              </a:solidFill>
              <a:latin typeface="Times New Roman" panose="02020603050405020304" pitchFamily="18" charset="0"/>
              <a:ea typeface="+mn-ea"/>
              <a:cs typeface="Times New Roman" panose="02020603050405020304" pitchFamily="18" charset="0"/>
            </a:rPr>
            <a:t>	II. Bulunan bu tutardan, ; SGK kişi payları, (5434 sayılı Kanuna tabi olan personelde tamamı, 5510 sayılı Kanuna tabi olan personelde çalışılan güne göre bulunun tutar) Gelir Gergisi Kanununa göre gelir vergisi matrahından  indirilmesi gereken diğer unsurlar   çıkarılarak çalışılan güne göre vergi matrahı bulunmalıdır.</a:t>
          </a:r>
        </a:p>
        <a:p>
          <a:pPr algn="l"/>
          <a:r>
            <a:rPr lang="tr-TR" sz="1200" b="0">
              <a:solidFill>
                <a:schemeClr val="tx1"/>
              </a:solidFill>
              <a:latin typeface="Times New Roman" panose="02020603050405020304" pitchFamily="18" charset="0"/>
              <a:ea typeface="+mn-ea"/>
              <a:cs typeface="Times New Roman" panose="02020603050405020304" pitchFamily="18" charset="0"/>
            </a:rPr>
            <a:t>	III. Bu tutara kamu görevlisinin kümülatif vergi matrahı göz önünde bulundurularak vergi oranı uygulanmalıdır. </a:t>
          </a:r>
        </a:p>
        <a:p>
          <a:pPr algn="l"/>
          <a:r>
            <a:rPr lang="tr-TR" sz="1200" b="0">
              <a:solidFill>
                <a:schemeClr val="tx1"/>
              </a:solidFill>
              <a:latin typeface="Times New Roman" panose="02020603050405020304" pitchFamily="18" charset="0"/>
              <a:ea typeface="+mn-ea"/>
              <a:cs typeface="Times New Roman" panose="02020603050405020304" pitchFamily="18" charset="0"/>
            </a:rPr>
            <a:t>	IV. Bu tutardan da vergi istisnası çıkarıldığında, çalışılan güne göre kesilmesi gereken vergi tutarı bulunmalıdır.</a:t>
          </a:r>
        </a:p>
        <a:p>
          <a:pPr algn="l"/>
          <a:r>
            <a:rPr lang="tr-TR" sz="1200" b="0">
              <a:solidFill>
                <a:schemeClr val="tx1"/>
              </a:solidFill>
              <a:latin typeface="Times New Roman" panose="02020603050405020304" pitchFamily="18" charset="0"/>
              <a:ea typeface="+mn-ea"/>
              <a:cs typeface="Times New Roman" panose="02020603050405020304" pitchFamily="18" charset="0"/>
            </a:rPr>
            <a:t>	V. Daha sonra yersiz kesilen vergi tutarı bulunmalıdır.</a:t>
          </a:r>
        </a:p>
        <a:p>
          <a:pPr algn="l"/>
          <a:endParaRPr lang="tr-TR" sz="1200" b="0" baseline="0">
            <a:solidFill>
              <a:schemeClr val="tx1"/>
            </a:solidFill>
            <a:latin typeface="+mn-lt"/>
            <a:ea typeface="+mn-ea"/>
            <a:cs typeface="+mn-cs"/>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15</xdr:col>
      <xdr:colOff>0</xdr:colOff>
      <xdr:row>3</xdr:row>
      <xdr:rowOff>0</xdr:rowOff>
    </xdr:from>
    <xdr:to>
      <xdr:col>25</xdr:col>
      <xdr:colOff>34396</xdr:colOff>
      <xdr:row>6</xdr:row>
      <xdr:rowOff>51710</xdr:rowOff>
    </xdr:to>
    <xdr:sp macro="" textlink="">
      <xdr:nvSpPr>
        <xdr:cNvPr id="7" name="Yuvarlatılmış Dikdörtgen 6"/>
        <xdr:cNvSpPr/>
      </xdr:nvSpPr>
      <xdr:spPr>
        <a:xfrm>
          <a:off x="8786813" y="1012031"/>
          <a:ext cx="6106583" cy="670835"/>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200" b="0">
              <a:solidFill>
                <a:schemeClr val="tx1"/>
              </a:solidFill>
              <a:latin typeface="Times New Roman" panose="02020603050405020304" pitchFamily="18" charset="0"/>
              <a:cs typeface="Times New Roman" panose="02020603050405020304" pitchFamily="18" charset="0"/>
            </a:rPr>
            <a:t>1) Ayın gün</a:t>
          </a:r>
          <a:r>
            <a:rPr lang="tr-TR" sz="1200" b="0" baseline="0">
              <a:solidFill>
                <a:schemeClr val="tx1"/>
              </a:solidFill>
              <a:latin typeface="Times New Roman" panose="02020603050405020304" pitchFamily="18" charset="0"/>
              <a:cs typeface="Times New Roman" panose="02020603050405020304" pitchFamily="18" charset="0"/>
            </a:rPr>
            <a:t> sayısı,  Prim hesaplamaları için her zaman 30 gün,</a:t>
          </a:r>
        </a:p>
        <a:p>
          <a:pPr algn="l"/>
          <a:r>
            <a:rPr lang="tr-TR" sz="1200" b="0" baseline="0">
              <a:solidFill>
                <a:schemeClr val="tx1"/>
              </a:solidFill>
              <a:latin typeface="Times New Roman" panose="02020603050405020304" pitchFamily="18" charset="0"/>
              <a:cs typeface="Times New Roman" panose="02020603050405020304" pitchFamily="18" charset="0"/>
            </a:rPr>
            <a:t>2) </a:t>
          </a:r>
          <a:r>
            <a:rPr lang="tr-TR" sz="1200" b="0">
              <a:solidFill>
                <a:schemeClr val="tx1"/>
              </a:solidFill>
              <a:effectLst/>
              <a:latin typeface="Times New Roman" panose="02020603050405020304" pitchFamily="18" charset="0"/>
              <a:ea typeface="+mn-ea"/>
              <a:cs typeface="Times New Roman" panose="02020603050405020304" pitchFamily="18" charset="0"/>
            </a:rPr>
            <a:t>Ayın gün</a:t>
          </a:r>
          <a:r>
            <a:rPr lang="tr-TR" sz="1200" b="0" baseline="0">
              <a:solidFill>
                <a:schemeClr val="tx1"/>
              </a:solidFill>
              <a:effectLst/>
              <a:latin typeface="Times New Roman" panose="02020603050405020304" pitchFamily="18" charset="0"/>
              <a:ea typeface="+mn-ea"/>
              <a:cs typeface="Times New Roman" panose="02020603050405020304" pitchFamily="18" charset="0"/>
            </a:rPr>
            <a:t> sayısı,  </a:t>
          </a:r>
          <a:r>
            <a:rPr lang="tr-TR" sz="1200" b="0" baseline="0">
              <a:solidFill>
                <a:schemeClr val="tx1"/>
              </a:solidFill>
              <a:latin typeface="Times New Roman" panose="02020603050405020304" pitchFamily="18" charset="0"/>
              <a:cs typeface="Times New Roman" panose="02020603050405020304" pitchFamily="18" charset="0"/>
            </a:rPr>
            <a:t>Aylık ve Vergi hesaplamaları için aydaki gün sayısı olarak dikkate alınacaktır</a:t>
          </a:r>
          <a:endParaRPr lang="tr-TR" sz="1200" b="0">
            <a:solidFill>
              <a:schemeClr val="tx1"/>
            </a:solidFill>
            <a:latin typeface="Times New Roman" panose="02020603050405020304" pitchFamily="18" charset="0"/>
            <a:cs typeface="Times New Roman" panose="02020603050405020304" pitchFamily="18" charset="0"/>
          </a:endParaRPr>
        </a:p>
      </xdr:txBody>
    </xdr:sp>
    <xdr:clientData/>
  </xdr:twoCellAnchor>
  <xdr:twoCellAnchor>
    <xdr:from>
      <xdr:col>15</xdr:col>
      <xdr:colOff>0</xdr:colOff>
      <xdr:row>22</xdr:row>
      <xdr:rowOff>0</xdr:rowOff>
    </xdr:from>
    <xdr:to>
      <xdr:col>25</xdr:col>
      <xdr:colOff>108479</xdr:colOff>
      <xdr:row>28</xdr:row>
      <xdr:rowOff>30163</xdr:rowOff>
    </xdr:to>
    <xdr:sp macro="" textlink="">
      <xdr:nvSpPr>
        <xdr:cNvPr id="8" name="Yuvarlatılmış Dikdörtgen 7"/>
        <xdr:cNvSpPr/>
      </xdr:nvSpPr>
      <xdr:spPr>
        <a:xfrm>
          <a:off x="8786813" y="5024438"/>
          <a:ext cx="6180666" cy="1244600"/>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indent="0" algn="l"/>
          <a:r>
            <a:rPr lang="tr-TR" sz="1200" b="0">
              <a:solidFill>
                <a:schemeClr val="tx1"/>
              </a:solidFill>
              <a:latin typeface="Times New Roman" panose="02020603050405020304" pitchFamily="18" charset="0"/>
              <a:ea typeface="+mn-ea"/>
              <a:cs typeface="Times New Roman" panose="02020603050405020304" pitchFamily="18" charset="0"/>
            </a:rPr>
            <a:t>1)Aylığını tam olarak alıp ay başından sonra görevinden ayrılanlar için peşin ödenmiş aylığın çalışılmayan süreye ait kısmı geri alınır.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2) Mevzuatı gereğince kıst hesaplanmayan aylık unsurları ile çalışıldıktan sonra ödenen aylık unsurlar borçlandırmaya dahil edilmez..</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3) Diğer aylık unsurlarında ise çalışılmayan günler borçlandırmaya dahil edilir.</a:t>
          </a:r>
        </a:p>
      </xdr:txBody>
    </xdr:sp>
    <xdr:clientData/>
  </xdr:twoCellAnchor>
  <xdr:twoCellAnchor>
    <xdr:from>
      <xdr:col>15</xdr:col>
      <xdr:colOff>0</xdr:colOff>
      <xdr:row>41</xdr:row>
      <xdr:rowOff>0</xdr:rowOff>
    </xdr:from>
    <xdr:to>
      <xdr:col>25</xdr:col>
      <xdr:colOff>130704</xdr:colOff>
      <xdr:row>47</xdr:row>
      <xdr:rowOff>138642</xdr:rowOff>
    </xdr:to>
    <xdr:sp macro="" textlink="">
      <xdr:nvSpPr>
        <xdr:cNvPr id="9" name="Yuvarlatılmış Dikdörtgen 8"/>
        <xdr:cNvSpPr/>
      </xdr:nvSpPr>
      <xdr:spPr>
        <a:xfrm>
          <a:off x="8786813" y="9310688"/>
          <a:ext cx="6202891" cy="1376892"/>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indent="0" algn="l"/>
          <a:r>
            <a:rPr lang="tr-TR" sz="1200" b="0">
              <a:solidFill>
                <a:schemeClr val="tx1"/>
              </a:solidFill>
              <a:latin typeface="Times New Roman" panose="02020603050405020304" pitchFamily="18" charset="0"/>
              <a:ea typeface="+mn-ea"/>
              <a:cs typeface="Times New Roman" panose="02020603050405020304" pitchFamily="18" charset="0"/>
            </a:rPr>
            <a:t>1)Emeklilik keseneği kurum karşılığı ile genel sağlık sigortası primi  tam olarak gönderilir</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2)Emeklilik keseneği kurum karşılığı  işveren payı primlerinin çalışılmayan süreye ait  olan kısmı için kamu görevlisi borçlandırılır.</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3)Emeklilik keseneği kişi payı ve genel sağlık sigortası  işveren payı  borçlandırmaya dahil edilmez.</a:t>
          </a:r>
        </a:p>
      </xdr:txBody>
    </xdr:sp>
    <xdr:clientData/>
  </xdr:twoCellAnchor>
  <xdr:twoCellAnchor>
    <xdr:from>
      <xdr:col>10</xdr:col>
      <xdr:colOff>95250</xdr:colOff>
      <xdr:row>70</xdr:row>
      <xdr:rowOff>390525</xdr:rowOff>
    </xdr:from>
    <xdr:to>
      <xdr:col>11</xdr:col>
      <xdr:colOff>120649</xdr:colOff>
      <xdr:row>72</xdr:row>
      <xdr:rowOff>189442</xdr:rowOff>
    </xdr:to>
    <xdr:cxnSp macro="">
      <xdr:nvCxnSpPr>
        <xdr:cNvPr id="13" name="Düz Ok Bağlayıcısı 12"/>
        <xdr:cNvCxnSpPr/>
      </xdr:nvCxnSpPr>
      <xdr:spPr>
        <a:xfrm flipH="1">
          <a:off x="6324600" y="16592550"/>
          <a:ext cx="634999" cy="46566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161925</xdr:colOff>
      <xdr:row>67</xdr:row>
      <xdr:rowOff>133350</xdr:rowOff>
    </xdr:from>
    <xdr:to>
      <xdr:col>26</xdr:col>
      <xdr:colOff>136525</xdr:colOff>
      <xdr:row>68</xdr:row>
      <xdr:rowOff>185738</xdr:rowOff>
    </xdr:to>
    <xdr:sp macro="" textlink="">
      <xdr:nvSpPr>
        <xdr:cNvPr id="12" name="Yuvarlatılmış Dikdörtgen 11"/>
        <xdr:cNvSpPr/>
      </xdr:nvSpPr>
      <xdr:spPr>
        <a:xfrm>
          <a:off x="9848850" y="15544800"/>
          <a:ext cx="6070600" cy="461963"/>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Damga vergisinin tamamının “kesilmesi gereken vergi tutarı” olarak dikkate alınması gerekir.</a:t>
          </a:r>
        </a:p>
        <a:p>
          <a:endParaRPr lang="tr-TR" sz="1200" b="0" baseline="0">
            <a:solidFill>
              <a:schemeClr val="tx1"/>
            </a:solidFill>
            <a:latin typeface="+mn-lt"/>
            <a:ea typeface="+mn-ea"/>
            <a:cs typeface="+mn-cs"/>
          </a:endParaRPr>
        </a:p>
      </xdr:txBody>
    </xdr:sp>
    <xdr:clientData/>
  </xdr:twoCellAnchor>
  <xdr:twoCellAnchor>
    <xdr:from>
      <xdr:col>15</xdr:col>
      <xdr:colOff>66675</xdr:colOff>
      <xdr:row>48</xdr:row>
      <xdr:rowOff>66675</xdr:rowOff>
    </xdr:from>
    <xdr:to>
      <xdr:col>25</xdr:col>
      <xdr:colOff>307975</xdr:colOff>
      <xdr:row>67</xdr:row>
      <xdr:rowOff>19050</xdr:rowOff>
    </xdr:to>
    <xdr:sp macro="" textlink="">
      <xdr:nvSpPr>
        <xdr:cNvPr id="11" name="Yuvarlatılmış Dikdörtgen 10"/>
        <xdr:cNvSpPr/>
      </xdr:nvSpPr>
      <xdr:spPr>
        <a:xfrm>
          <a:off x="9144000" y="10972800"/>
          <a:ext cx="6337300" cy="4657725"/>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200" b="0" baseline="0">
              <a:solidFill>
                <a:schemeClr val="tx1"/>
              </a:solidFill>
              <a:latin typeface="+mn-lt"/>
              <a:ea typeface="+mn-ea"/>
              <a:cs typeface="+mn-cs"/>
            </a:rPr>
            <a:t>	</a:t>
          </a:r>
          <a:r>
            <a:rPr lang="tr-TR" sz="1200" b="0">
              <a:solidFill>
                <a:schemeClr val="tx1"/>
              </a:solidFill>
              <a:latin typeface="Times New Roman" panose="02020603050405020304" pitchFamily="18" charset="0"/>
              <a:ea typeface="+mn-ea"/>
              <a:cs typeface="Times New Roman" panose="02020603050405020304" pitchFamily="18" charset="0"/>
            </a:rPr>
            <a:t>Kamu Görevlisinin; </a:t>
          </a:r>
        </a:p>
        <a:p>
          <a:pPr algn="l"/>
          <a:r>
            <a:rPr lang="tr-TR" sz="1200" b="0">
              <a:solidFill>
                <a:schemeClr val="tx1"/>
              </a:solidFill>
              <a:latin typeface="Times New Roman" panose="02020603050405020304" pitchFamily="18" charset="0"/>
              <a:ea typeface="+mn-ea"/>
              <a:cs typeface="Times New Roman" panose="02020603050405020304" pitchFamily="18" charset="0"/>
            </a:rPr>
            <a:t>	-5510 saylı Kanuna tabi olması</a:t>
          </a:r>
        </a:p>
        <a:p>
          <a:pPr algn="l"/>
          <a:r>
            <a:rPr lang="tr-TR" sz="1200" b="0">
              <a:solidFill>
                <a:schemeClr val="tx1"/>
              </a:solidFill>
              <a:latin typeface="Times New Roman" panose="02020603050405020304" pitchFamily="18" charset="0"/>
              <a:ea typeface="+mn-ea"/>
              <a:cs typeface="Times New Roman" panose="02020603050405020304" pitchFamily="18" charset="0"/>
            </a:rPr>
            <a:t>	-SGK kişi payı dışında Gelir Gergisi Kanununa göre gelir vergisi matrahından  indirilmesi gereken başka bir unsurun bulunmaması</a:t>
          </a:r>
        </a:p>
        <a:p>
          <a:pPr algn="l"/>
          <a:r>
            <a:rPr lang="tr-TR" sz="1200" b="0">
              <a:solidFill>
                <a:schemeClr val="tx1"/>
              </a:solidFill>
              <a:latin typeface="Times New Roman" panose="02020603050405020304" pitchFamily="18" charset="0"/>
              <a:ea typeface="+mn-ea"/>
              <a:cs typeface="Times New Roman" panose="02020603050405020304" pitchFamily="18" charset="0"/>
            </a:rPr>
            <a:t>	-Çalışılan ayın gün sayısının 30 olması</a:t>
          </a:r>
        </a:p>
        <a:p>
          <a:pPr algn="l"/>
          <a:r>
            <a:rPr lang="tr-TR" sz="1200" b="0">
              <a:solidFill>
                <a:schemeClr val="tx1"/>
              </a:solidFill>
              <a:latin typeface="Times New Roman" panose="02020603050405020304" pitchFamily="18" charset="0"/>
              <a:ea typeface="+mn-ea"/>
              <a:cs typeface="Times New Roman" panose="02020603050405020304" pitchFamily="18" charset="0"/>
            </a:rPr>
            <a:t>	-Görevden ayrılma biçiminin memuriyetin sona ermesi ya da aylıksız izne ayrılma durumu olması </a:t>
          </a:r>
        </a:p>
        <a:p>
          <a:pPr algn="l"/>
          <a:r>
            <a:rPr lang="tr-TR" sz="1200" b="0">
              <a:solidFill>
                <a:schemeClr val="tx1"/>
              </a:solidFill>
              <a:latin typeface="Times New Roman" panose="02020603050405020304" pitchFamily="18" charset="0"/>
              <a:ea typeface="+mn-ea"/>
              <a:cs typeface="Times New Roman" panose="02020603050405020304" pitchFamily="18" charset="0"/>
            </a:rPr>
            <a:t>	Yukarıdaki 4 durumun aynı anda var </a:t>
          </a:r>
          <a:r>
            <a:rPr lang="tr-TR" sz="1200" b="1" u="sng">
              <a:solidFill>
                <a:schemeClr val="tx1"/>
              </a:solidFill>
              <a:latin typeface="Times New Roman" panose="02020603050405020304" pitchFamily="18" charset="0"/>
              <a:ea typeface="+mn-ea"/>
              <a:cs typeface="Times New Roman" panose="02020603050405020304" pitchFamily="18" charset="0"/>
            </a:rPr>
            <a:t>olmaması </a:t>
          </a:r>
          <a:r>
            <a:rPr lang="tr-TR" sz="1200" b="0">
              <a:solidFill>
                <a:schemeClr val="tx1"/>
              </a:solidFill>
              <a:latin typeface="Times New Roman" panose="02020603050405020304" pitchFamily="18" charset="0"/>
              <a:ea typeface="+mn-ea"/>
              <a:cs typeface="Times New Roman" panose="02020603050405020304" pitchFamily="18" charset="0"/>
            </a:rPr>
            <a:t> durumunda  yersiz kesilen vergi tutarını bulmak için sadece aşağıdaki yöntem kullanılabilir.  </a:t>
          </a:r>
        </a:p>
        <a:p>
          <a:pPr algn="l"/>
          <a:r>
            <a:rPr lang="tr-TR" sz="1200" b="1" u="sng">
              <a:solidFill>
                <a:schemeClr val="tx1"/>
              </a:solidFill>
              <a:latin typeface="Times New Roman" panose="02020603050405020304" pitchFamily="18" charset="0"/>
              <a:ea typeface="+mn-ea"/>
              <a:cs typeface="Times New Roman" panose="02020603050405020304" pitchFamily="18" charset="0"/>
            </a:rPr>
            <a:t>Vergiye Dahil Aylık Unsurları Dikkate Alınarak Hesaplama </a:t>
          </a:r>
          <a:r>
            <a:rPr lang="tr-TR" sz="1200" b="0">
              <a:solidFill>
                <a:schemeClr val="tx1"/>
              </a:solidFill>
              <a:latin typeface="Times New Roman" panose="02020603050405020304" pitchFamily="18" charset="0"/>
              <a:ea typeface="+mn-ea"/>
              <a:cs typeface="Times New Roman" panose="02020603050405020304" pitchFamily="18" charset="0"/>
            </a:rPr>
            <a:t>:</a:t>
          </a:r>
        </a:p>
        <a:p>
          <a:pPr algn="l"/>
          <a:r>
            <a:rPr lang="tr-TR" sz="1200" b="0">
              <a:solidFill>
                <a:schemeClr val="tx1"/>
              </a:solidFill>
              <a:latin typeface="Times New Roman" panose="02020603050405020304" pitchFamily="18" charset="0"/>
              <a:ea typeface="+mn-ea"/>
              <a:cs typeface="Times New Roman" panose="02020603050405020304" pitchFamily="18" charset="0"/>
            </a:rPr>
            <a:t> 	Yersiz kesilen vergi tutarını hesaplamak için aşağıdaki süreç kullanılır..</a:t>
          </a:r>
        </a:p>
        <a:p>
          <a:pPr algn="l"/>
          <a:r>
            <a:rPr lang="tr-TR" sz="1200" b="0">
              <a:solidFill>
                <a:schemeClr val="tx1"/>
              </a:solidFill>
              <a:latin typeface="Times New Roman" panose="02020603050405020304" pitchFamily="18" charset="0"/>
              <a:ea typeface="+mn-ea"/>
              <a:cs typeface="Times New Roman" panose="02020603050405020304" pitchFamily="18" charset="0"/>
            </a:rPr>
            <a:t>	 I.Vergiye dahil olan aylık unsurları, çalışılan güne göre hesaplanarak toplanmalıdır. </a:t>
          </a:r>
        </a:p>
        <a:p>
          <a:pPr algn="l"/>
          <a:r>
            <a:rPr lang="tr-TR" sz="1200" b="0">
              <a:solidFill>
                <a:schemeClr val="tx1"/>
              </a:solidFill>
              <a:latin typeface="Times New Roman" panose="02020603050405020304" pitchFamily="18" charset="0"/>
              <a:ea typeface="+mn-ea"/>
              <a:cs typeface="Times New Roman" panose="02020603050405020304" pitchFamily="18" charset="0"/>
            </a:rPr>
            <a:t>	II. Bulunan bu tutardan, ; SGK kişi payları, (5434 sayılı Kanuna tabi olan personelde tamamı, 5510 sayılı Kanuna tabi olan personelde çalışılan güne göre bulunun tutar) Gelir Gergisi Kanununa göre gelir vergisi matrahından  indirilmesi gereken diğer unsurlar   çıkarılarak çalışılan güne göre vergi matrahı bulunmalıdır.</a:t>
          </a:r>
        </a:p>
        <a:p>
          <a:pPr algn="l"/>
          <a:r>
            <a:rPr lang="tr-TR" sz="1200" b="0">
              <a:solidFill>
                <a:schemeClr val="tx1"/>
              </a:solidFill>
              <a:latin typeface="Times New Roman" panose="02020603050405020304" pitchFamily="18" charset="0"/>
              <a:ea typeface="+mn-ea"/>
              <a:cs typeface="Times New Roman" panose="02020603050405020304" pitchFamily="18" charset="0"/>
            </a:rPr>
            <a:t>	III. Bu tutara kamu görevlisinin kümülatif vergi matrahı göz önünde bulundurularak vergi oranı uygulanmalıdır. </a:t>
          </a:r>
        </a:p>
        <a:p>
          <a:pPr algn="l"/>
          <a:r>
            <a:rPr lang="tr-TR" sz="1200" b="0">
              <a:solidFill>
                <a:schemeClr val="tx1"/>
              </a:solidFill>
              <a:latin typeface="Times New Roman" panose="02020603050405020304" pitchFamily="18" charset="0"/>
              <a:ea typeface="+mn-ea"/>
              <a:cs typeface="Times New Roman" panose="02020603050405020304" pitchFamily="18" charset="0"/>
            </a:rPr>
            <a:t>	IV. Bu tutardan da vergi istisnası çıkarıldığında, çalışılan güne göre kesilmesi gereken vergi tutarı bulunmalıdır.</a:t>
          </a:r>
        </a:p>
        <a:p>
          <a:pPr algn="l"/>
          <a:r>
            <a:rPr lang="tr-TR" sz="1200" b="0">
              <a:solidFill>
                <a:schemeClr val="tx1"/>
              </a:solidFill>
              <a:latin typeface="Times New Roman" panose="02020603050405020304" pitchFamily="18" charset="0"/>
              <a:ea typeface="+mn-ea"/>
              <a:cs typeface="Times New Roman" panose="02020603050405020304" pitchFamily="18" charset="0"/>
            </a:rPr>
            <a:t>	V. Daha sonra yersiz kesilen vergi tutarı bulunmalıdır.</a:t>
          </a:r>
        </a:p>
        <a:p>
          <a:pPr algn="l"/>
          <a:endParaRPr lang="tr-TR" sz="1200" b="0" baseline="0">
            <a:solidFill>
              <a:schemeClr val="tx1"/>
            </a:solidFill>
            <a:latin typeface="+mn-lt"/>
            <a:ea typeface="+mn-ea"/>
            <a:cs typeface="+mn-cs"/>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15</xdr:col>
      <xdr:colOff>0</xdr:colOff>
      <xdr:row>5</xdr:row>
      <xdr:rowOff>0</xdr:rowOff>
    </xdr:from>
    <xdr:to>
      <xdr:col>25</xdr:col>
      <xdr:colOff>7181</xdr:colOff>
      <xdr:row>8</xdr:row>
      <xdr:rowOff>58513</xdr:rowOff>
    </xdr:to>
    <xdr:sp macro="" textlink="">
      <xdr:nvSpPr>
        <xdr:cNvPr id="7" name="Yuvarlatılmış Dikdörtgen 6"/>
        <xdr:cNvSpPr/>
      </xdr:nvSpPr>
      <xdr:spPr>
        <a:xfrm>
          <a:off x="9933214" y="1741714"/>
          <a:ext cx="6130396" cy="670835"/>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200" b="0">
              <a:solidFill>
                <a:schemeClr val="tx1"/>
              </a:solidFill>
              <a:latin typeface="Times New Roman" panose="02020603050405020304" pitchFamily="18" charset="0"/>
              <a:cs typeface="Times New Roman" panose="02020603050405020304" pitchFamily="18" charset="0"/>
            </a:rPr>
            <a:t>1) Ayın gün</a:t>
          </a:r>
          <a:r>
            <a:rPr lang="tr-TR" sz="1200" b="0" baseline="0">
              <a:solidFill>
                <a:schemeClr val="tx1"/>
              </a:solidFill>
              <a:latin typeface="Times New Roman" panose="02020603050405020304" pitchFamily="18" charset="0"/>
              <a:cs typeface="Times New Roman" panose="02020603050405020304" pitchFamily="18" charset="0"/>
            </a:rPr>
            <a:t> sayısı,  Prim hesaplamaları için her zaman 30 gün,</a:t>
          </a:r>
        </a:p>
        <a:p>
          <a:pPr algn="l"/>
          <a:r>
            <a:rPr lang="tr-TR" sz="1200" b="0" baseline="0">
              <a:solidFill>
                <a:schemeClr val="tx1"/>
              </a:solidFill>
              <a:latin typeface="Times New Roman" panose="02020603050405020304" pitchFamily="18" charset="0"/>
              <a:cs typeface="Times New Roman" panose="02020603050405020304" pitchFamily="18" charset="0"/>
            </a:rPr>
            <a:t>2) </a:t>
          </a:r>
          <a:r>
            <a:rPr lang="tr-TR" sz="1200" b="0">
              <a:solidFill>
                <a:schemeClr val="tx1"/>
              </a:solidFill>
              <a:effectLst/>
              <a:latin typeface="Times New Roman" panose="02020603050405020304" pitchFamily="18" charset="0"/>
              <a:ea typeface="+mn-ea"/>
              <a:cs typeface="Times New Roman" panose="02020603050405020304" pitchFamily="18" charset="0"/>
            </a:rPr>
            <a:t>Ayın gün</a:t>
          </a:r>
          <a:r>
            <a:rPr lang="tr-TR" sz="1200" b="0" baseline="0">
              <a:solidFill>
                <a:schemeClr val="tx1"/>
              </a:solidFill>
              <a:effectLst/>
              <a:latin typeface="Times New Roman" panose="02020603050405020304" pitchFamily="18" charset="0"/>
              <a:ea typeface="+mn-ea"/>
              <a:cs typeface="Times New Roman" panose="02020603050405020304" pitchFamily="18" charset="0"/>
            </a:rPr>
            <a:t> sayısı,  </a:t>
          </a:r>
          <a:r>
            <a:rPr lang="tr-TR" sz="1200" b="0" baseline="0">
              <a:solidFill>
                <a:schemeClr val="tx1"/>
              </a:solidFill>
              <a:latin typeface="Times New Roman" panose="02020603050405020304" pitchFamily="18" charset="0"/>
              <a:cs typeface="Times New Roman" panose="02020603050405020304" pitchFamily="18" charset="0"/>
            </a:rPr>
            <a:t>Aylık ve Vergi hesaplamaları için aydaki gün sayısı olarak dikkate alınacaktır</a:t>
          </a:r>
          <a:endParaRPr lang="tr-TR" sz="1200" b="0">
            <a:solidFill>
              <a:schemeClr val="tx1"/>
            </a:solidFill>
            <a:latin typeface="Times New Roman" panose="02020603050405020304" pitchFamily="18" charset="0"/>
            <a:cs typeface="Times New Roman" panose="02020603050405020304" pitchFamily="18" charset="0"/>
          </a:endParaRPr>
        </a:p>
      </xdr:txBody>
    </xdr:sp>
    <xdr:clientData/>
  </xdr:twoCellAnchor>
  <xdr:twoCellAnchor>
    <xdr:from>
      <xdr:col>14</xdr:col>
      <xdr:colOff>510886</xdr:colOff>
      <xdr:row>25</xdr:row>
      <xdr:rowOff>8659</xdr:rowOff>
    </xdr:from>
    <xdr:to>
      <xdr:col>24</xdr:col>
      <xdr:colOff>592151</xdr:colOff>
      <xdr:row>31</xdr:row>
      <xdr:rowOff>39070</xdr:rowOff>
    </xdr:to>
    <xdr:sp macro="" textlink="">
      <xdr:nvSpPr>
        <xdr:cNvPr id="8" name="Yuvarlatılmış Dikdörtgen 7"/>
        <xdr:cNvSpPr/>
      </xdr:nvSpPr>
      <xdr:spPr>
        <a:xfrm>
          <a:off x="9767454" y="6277841"/>
          <a:ext cx="6142629" cy="1225365"/>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indent="0" algn="l"/>
          <a:r>
            <a:rPr lang="tr-TR" sz="1200" b="0">
              <a:solidFill>
                <a:schemeClr val="tx1"/>
              </a:solidFill>
              <a:latin typeface="Times New Roman" panose="02020603050405020304" pitchFamily="18" charset="0"/>
              <a:ea typeface="+mn-ea"/>
              <a:cs typeface="Times New Roman" panose="02020603050405020304" pitchFamily="18" charset="0"/>
            </a:rPr>
            <a:t>1)Aylığını tam olarak alıp ay başından sonra görevden uzaklaştırılanlar  için peşin ödenmiş aylığın çalışılmayan süreye ait kısmının1/3 ü geri alınır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2) Mevzuatı gereğince kıst hesaplanmayan aylık unsurları ile çalışıldıktan sonra ödenen aylık unsurlar borçlandırmaya dahil edilmez..</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3) Diğer aylık unsurlarında ise çalışılmayan günlerin 1/3 'ü   borçlandırmaya dahil edilir</a:t>
          </a:r>
        </a:p>
      </xdr:txBody>
    </xdr:sp>
    <xdr:clientData/>
  </xdr:twoCellAnchor>
  <xdr:twoCellAnchor>
    <xdr:from>
      <xdr:col>15</xdr:col>
      <xdr:colOff>0</xdr:colOff>
      <xdr:row>42</xdr:row>
      <xdr:rowOff>0</xdr:rowOff>
    </xdr:from>
    <xdr:to>
      <xdr:col>25</xdr:col>
      <xdr:colOff>103489</xdr:colOff>
      <xdr:row>48</xdr:row>
      <xdr:rowOff>115510</xdr:rowOff>
    </xdr:to>
    <xdr:sp macro="" textlink="">
      <xdr:nvSpPr>
        <xdr:cNvPr id="9" name="Yuvarlatılmış Dikdörtgen 8"/>
        <xdr:cNvSpPr/>
      </xdr:nvSpPr>
      <xdr:spPr>
        <a:xfrm>
          <a:off x="9933214" y="10844893"/>
          <a:ext cx="6226704" cy="1367367"/>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indent="0" algn="l"/>
          <a:r>
            <a:rPr lang="tr-TR" sz="1200" b="0">
              <a:solidFill>
                <a:schemeClr val="tx1"/>
              </a:solidFill>
              <a:latin typeface="Times New Roman" panose="02020603050405020304" pitchFamily="18" charset="0"/>
              <a:ea typeface="+mn-ea"/>
              <a:cs typeface="Times New Roman" panose="02020603050405020304" pitchFamily="18" charset="0"/>
            </a:rPr>
            <a:t>1)Emeklilik keseneği kurum karşılığı ile genel sağlık sigortası primi  tam olarak gönderilir</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2)Emeklilik keseneği kurum karşılığı  işveren payı ile genel sağlık sigortası  işveren payı primlerinin çalışılmayan süreye ait  olan kısmının 1/2 si  için kamu görevlisi borçlandırılır.</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3)Emeklilik keseneği  kişi payı borçlandırmaya dahil edilmez.</a:t>
          </a:r>
        </a:p>
      </xdr:txBody>
    </xdr:sp>
    <xdr:clientData/>
  </xdr:twoCellAnchor>
  <xdr:twoCellAnchor>
    <xdr:from>
      <xdr:col>9</xdr:col>
      <xdr:colOff>0</xdr:colOff>
      <xdr:row>72</xdr:row>
      <xdr:rowOff>0</xdr:rowOff>
    </xdr:from>
    <xdr:to>
      <xdr:col>10</xdr:col>
      <xdr:colOff>28862</xdr:colOff>
      <xdr:row>74</xdr:row>
      <xdr:rowOff>84667</xdr:rowOff>
    </xdr:to>
    <xdr:cxnSp macro="">
      <xdr:nvCxnSpPr>
        <xdr:cNvPr id="12" name="Düz Ok Bağlayıcısı 11"/>
        <xdr:cNvCxnSpPr/>
      </xdr:nvCxnSpPr>
      <xdr:spPr>
        <a:xfrm flipH="1">
          <a:off x="6303818" y="17768455"/>
          <a:ext cx="634999" cy="46566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545522</xdr:colOff>
      <xdr:row>68</xdr:row>
      <xdr:rowOff>311727</xdr:rowOff>
    </xdr:from>
    <xdr:to>
      <xdr:col>24</xdr:col>
      <xdr:colOff>554758</xdr:colOff>
      <xdr:row>71</xdr:row>
      <xdr:rowOff>37667</xdr:rowOff>
    </xdr:to>
    <xdr:sp macro="" textlink="">
      <xdr:nvSpPr>
        <xdr:cNvPr id="13" name="Yuvarlatılmış Dikdörtgen 12"/>
        <xdr:cNvSpPr/>
      </xdr:nvSpPr>
      <xdr:spPr>
        <a:xfrm>
          <a:off x="9802090" y="17067068"/>
          <a:ext cx="6070600" cy="461963"/>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Damga vergisinin tamamının “kesilmesi gereken vergi tutarı” olarak dikkate alınması gerekir.</a:t>
          </a:r>
        </a:p>
        <a:p>
          <a:endParaRPr lang="tr-TR" sz="1200" b="0" baseline="0">
            <a:solidFill>
              <a:schemeClr val="tx1"/>
            </a:solidFill>
            <a:latin typeface="+mn-lt"/>
            <a:ea typeface="+mn-ea"/>
            <a:cs typeface="+mn-cs"/>
          </a:endParaRPr>
        </a:p>
      </xdr:txBody>
    </xdr:sp>
    <xdr:clientData/>
  </xdr:twoCellAnchor>
  <xdr:twoCellAnchor>
    <xdr:from>
      <xdr:col>14</xdr:col>
      <xdr:colOff>406979</xdr:colOff>
      <xdr:row>49</xdr:row>
      <xdr:rowOff>17318</xdr:rowOff>
    </xdr:from>
    <xdr:to>
      <xdr:col>25</xdr:col>
      <xdr:colOff>76779</xdr:colOff>
      <xdr:row>68</xdr:row>
      <xdr:rowOff>224270</xdr:rowOff>
    </xdr:to>
    <xdr:sp macro="" textlink="">
      <xdr:nvSpPr>
        <xdr:cNvPr id="11" name="Yuvarlatılmış Dikdörtgen 10"/>
        <xdr:cNvSpPr/>
      </xdr:nvSpPr>
      <xdr:spPr>
        <a:xfrm>
          <a:off x="9663547" y="12321886"/>
          <a:ext cx="6337300" cy="4657725"/>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200" b="0" baseline="0">
              <a:solidFill>
                <a:schemeClr val="tx1"/>
              </a:solidFill>
              <a:latin typeface="+mn-lt"/>
              <a:ea typeface="+mn-ea"/>
              <a:cs typeface="+mn-cs"/>
            </a:rPr>
            <a:t>	</a:t>
          </a:r>
          <a:r>
            <a:rPr lang="tr-TR" sz="1200" b="0">
              <a:solidFill>
                <a:schemeClr val="tx1"/>
              </a:solidFill>
              <a:latin typeface="Times New Roman" panose="02020603050405020304" pitchFamily="18" charset="0"/>
              <a:ea typeface="+mn-ea"/>
              <a:cs typeface="Times New Roman" panose="02020603050405020304" pitchFamily="18" charset="0"/>
            </a:rPr>
            <a:t>Kamu Görevlisinin; </a:t>
          </a:r>
        </a:p>
        <a:p>
          <a:pPr algn="l"/>
          <a:r>
            <a:rPr lang="tr-TR" sz="1200" b="0">
              <a:solidFill>
                <a:schemeClr val="tx1"/>
              </a:solidFill>
              <a:latin typeface="Times New Roman" panose="02020603050405020304" pitchFamily="18" charset="0"/>
              <a:ea typeface="+mn-ea"/>
              <a:cs typeface="Times New Roman" panose="02020603050405020304" pitchFamily="18" charset="0"/>
            </a:rPr>
            <a:t>	-5510 saylı Kanuna tabi olması</a:t>
          </a:r>
        </a:p>
        <a:p>
          <a:pPr algn="l"/>
          <a:r>
            <a:rPr lang="tr-TR" sz="1200" b="0">
              <a:solidFill>
                <a:schemeClr val="tx1"/>
              </a:solidFill>
              <a:latin typeface="Times New Roman" panose="02020603050405020304" pitchFamily="18" charset="0"/>
              <a:ea typeface="+mn-ea"/>
              <a:cs typeface="Times New Roman" panose="02020603050405020304" pitchFamily="18" charset="0"/>
            </a:rPr>
            <a:t>	-SGK kişi payı dışında Gelir Gergisi Kanununa göre gelir vergisi matrahından  indirilmesi gereken başka bir unsurun bulunmaması</a:t>
          </a:r>
        </a:p>
        <a:p>
          <a:pPr algn="l"/>
          <a:r>
            <a:rPr lang="tr-TR" sz="1200" b="0">
              <a:solidFill>
                <a:schemeClr val="tx1"/>
              </a:solidFill>
              <a:latin typeface="Times New Roman" panose="02020603050405020304" pitchFamily="18" charset="0"/>
              <a:ea typeface="+mn-ea"/>
              <a:cs typeface="Times New Roman" panose="02020603050405020304" pitchFamily="18" charset="0"/>
            </a:rPr>
            <a:t>	-Çalışılan ayın gün sayısının 30 olması</a:t>
          </a:r>
        </a:p>
        <a:p>
          <a:pPr algn="l"/>
          <a:r>
            <a:rPr lang="tr-TR" sz="1200" b="0">
              <a:solidFill>
                <a:schemeClr val="tx1"/>
              </a:solidFill>
              <a:latin typeface="Times New Roman" panose="02020603050405020304" pitchFamily="18" charset="0"/>
              <a:ea typeface="+mn-ea"/>
              <a:cs typeface="Times New Roman" panose="02020603050405020304" pitchFamily="18" charset="0"/>
            </a:rPr>
            <a:t>	-Görevden ayrılma biçiminin memuriyetin sona ermesi ya da aylıksız izne ayrılma durumu olması </a:t>
          </a:r>
        </a:p>
        <a:p>
          <a:pPr algn="l"/>
          <a:r>
            <a:rPr lang="tr-TR" sz="1200" b="0">
              <a:solidFill>
                <a:schemeClr val="tx1"/>
              </a:solidFill>
              <a:latin typeface="Times New Roman" panose="02020603050405020304" pitchFamily="18" charset="0"/>
              <a:ea typeface="+mn-ea"/>
              <a:cs typeface="Times New Roman" panose="02020603050405020304" pitchFamily="18" charset="0"/>
            </a:rPr>
            <a:t>	Yukarıdaki 4 durumun aynı anda var </a:t>
          </a:r>
          <a:r>
            <a:rPr lang="tr-TR" sz="1200" b="1" u="sng">
              <a:solidFill>
                <a:schemeClr val="tx1"/>
              </a:solidFill>
              <a:latin typeface="Times New Roman" panose="02020603050405020304" pitchFamily="18" charset="0"/>
              <a:ea typeface="+mn-ea"/>
              <a:cs typeface="Times New Roman" panose="02020603050405020304" pitchFamily="18" charset="0"/>
            </a:rPr>
            <a:t>olmaması </a:t>
          </a:r>
          <a:r>
            <a:rPr lang="tr-TR" sz="1200" b="0">
              <a:solidFill>
                <a:schemeClr val="tx1"/>
              </a:solidFill>
              <a:latin typeface="Times New Roman" panose="02020603050405020304" pitchFamily="18" charset="0"/>
              <a:ea typeface="+mn-ea"/>
              <a:cs typeface="Times New Roman" panose="02020603050405020304" pitchFamily="18" charset="0"/>
            </a:rPr>
            <a:t> durumunda  yersiz kesilen vergi tutarını bulmak için sadece aşağıdaki yöntem kullanılabilir.  </a:t>
          </a:r>
        </a:p>
        <a:p>
          <a:pPr algn="l"/>
          <a:r>
            <a:rPr lang="tr-TR" sz="1200" b="1" u="sng">
              <a:solidFill>
                <a:schemeClr val="tx1"/>
              </a:solidFill>
              <a:latin typeface="Times New Roman" panose="02020603050405020304" pitchFamily="18" charset="0"/>
              <a:ea typeface="+mn-ea"/>
              <a:cs typeface="Times New Roman" panose="02020603050405020304" pitchFamily="18" charset="0"/>
            </a:rPr>
            <a:t>Vergiye Dahil Aylık Unsurları Dikkate Alınarak Hesaplama </a:t>
          </a:r>
          <a:r>
            <a:rPr lang="tr-TR" sz="1200" b="0">
              <a:solidFill>
                <a:schemeClr val="tx1"/>
              </a:solidFill>
              <a:latin typeface="Times New Roman" panose="02020603050405020304" pitchFamily="18" charset="0"/>
              <a:ea typeface="+mn-ea"/>
              <a:cs typeface="Times New Roman" panose="02020603050405020304" pitchFamily="18" charset="0"/>
            </a:rPr>
            <a:t>:</a:t>
          </a:r>
        </a:p>
        <a:p>
          <a:pPr algn="l"/>
          <a:r>
            <a:rPr lang="tr-TR" sz="1200" b="0">
              <a:solidFill>
                <a:schemeClr val="tx1"/>
              </a:solidFill>
              <a:latin typeface="Times New Roman" panose="02020603050405020304" pitchFamily="18" charset="0"/>
              <a:ea typeface="+mn-ea"/>
              <a:cs typeface="Times New Roman" panose="02020603050405020304" pitchFamily="18" charset="0"/>
            </a:rPr>
            <a:t> 	Yersiz kesilen vergi tutarını hesaplamak için aşağıdaki süreç kullanılır..</a:t>
          </a:r>
        </a:p>
        <a:p>
          <a:pPr algn="l"/>
          <a:r>
            <a:rPr lang="tr-TR" sz="1200" b="0">
              <a:solidFill>
                <a:schemeClr val="tx1"/>
              </a:solidFill>
              <a:latin typeface="Times New Roman" panose="02020603050405020304" pitchFamily="18" charset="0"/>
              <a:ea typeface="+mn-ea"/>
              <a:cs typeface="Times New Roman" panose="02020603050405020304" pitchFamily="18" charset="0"/>
            </a:rPr>
            <a:t>	 I.Vergiye dahil olan aylık unsurları, çalışılan güne göre hesaplanarak toplanmalıdır. </a:t>
          </a:r>
        </a:p>
        <a:p>
          <a:pPr algn="l"/>
          <a:r>
            <a:rPr lang="tr-TR" sz="1200" b="0">
              <a:solidFill>
                <a:schemeClr val="tx1"/>
              </a:solidFill>
              <a:latin typeface="Times New Roman" panose="02020603050405020304" pitchFamily="18" charset="0"/>
              <a:ea typeface="+mn-ea"/>
              <a:cs typeface="Times New Roman" panose="02020603050405020304" pitchFamily="18" charset="0"/>
            </a:rPr>
            <a:t>	II. Bulunan bu tutardan, ; SGK kişi payları, (5434 sayılı Kanuna tabi olan personelde tamamı, 5510 sayılı Kanuna tabi olan personelde çalışılan güne göre bulunun tutar) Gelir Gergisi Kanununa göre gelir vergisi matrahından  indirilmesi gereken diğer unsurlar   çıkarılarak çalışılan güne göre vergi matrahı bulunmalıdır.</a:t>
          </a:r>
        </a:p>
        <a:p>
          <a:pPr algn="l"/>
          <a:r>
            <a:rPr lang="tr-TR" sz="1200" b="0">
              <a:solidFill>
                <a:schemeClr val="tx1"/>
              </a:solidFill>
              <a:latin typeface="Times New Roman" panose="02020603050405020304" pitchFamily="18" charset="0"/>
              <a:ea typeface="+mn-ea"/>
              <a:cs typeface="Times New Roman" panose="02020603050405020304" pitchFamily="18" charset="0"/>
            </a:rPr>
            <a:t>	III. Bu tutara kamu görevlisinin kümülatif vergi matrahı göz önünde bulundurularak vergi oranı uygulanmalıdır. </a:t>
          </a:r>
        </a:p>
        <a:p>
          <a:pPr algn="l"/>
          <a:r>
            <a:rPr lang="tr-TR" sz="1200" b="0">
              <a:solidFill>
                <a:schemeClr val="tx1"/>
              </a:solidFill>
              <a:latin typeface="Times New Roman" panose="02020603050405020304" pitchFamily="18" charset="0"/>
              <a:ea typeface="+mn-ea"/>
              <a:cs typeface="Times New Roman" panose="02020603050405020304" pitchFamily="18" charset="0"/>
            </a:rPr>
            <a:t>	IV. Bu tutardan da vergi istisnası çıkarıldığında, çalışılan güne göre kesilmesi gereken vergi tutarı bulunmalıdır.</a:t>
          </a:r>
        </a:p>
        <a:p>
          <a:pPr algn="l"/>
          <a:r>
            <a:rPr lang="tr-TR" sz="1200" b="0">
              <a:solidFill>
                <a:schemeClr val="tx1"/>
              </a:solidFill>
              <a:latin typeface="Times New Roman" panose="02020603050405020304" pitchFamily="18" charset="0"/>
              <a:ea typeface="+mn-ea"/>
              <a:cs typeface="Times New Roman" panose="02020603050405020304" pitchFamily="18" charset="0"/>
            </a:rPr>
            <a:t>	V. Daha sonra yersiz kesilen vergi tutarı bulunmalıdır.</a:t>
          </a:r>
        </a:p>
        <a:p>
          <a:pPr algn="l"/>
          <a:endParaRPr lang="tr-TR" sz="1200" b="0" baseline="0">
            <a:solidFill>
              <a:schemeClr val="tx1"/>
            </a:solidFill>
            <a:latin typeface="+mn-lt"/>
            <a:ea typeface="+mn-ea"/>
            <a:cs typeface="+mn-cs"/>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15</xdr:col>
      <xdr:colOff>0</xdr:colOff>
      <xdr:row>3</xdr:row>
      <xdr:rowOff>0</xdr:rowOff>
    </xdr:from>
    <xdr:to>
      <xdr:col>24</xdr:col>
      <xdr:colOff>603575</xdr:colOff>
      <xdr:row>7</xdr:row>
      <xdr:rowOff>0</xdr:rowOff>
    </xdr:to>
    <xdr:sp macro="" textlink="">
      <xdr:nvSpPr>
        <xdr:cNvPr id="6" name="Yuvarlatılmış Dikdörtgen 5"/>
        <xdr:cNvSpPr/>
      </xdr:nvSpPr>
      <xdr:spPr>
        <a:xfrm>
          <a:off x="9793432" y="1073727"/>
          <a:ext cx="6058802" cy="839932"/>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200" b="0">
              <a:solidFill>
                <a:schemeClr val="tx1"/>
              </a:solidFill>
              <a:latin typeface="Times New Roman" panose="02020603050405020304" pitchFamily="18" charset="0"/>
              <a:cs typeface="Times New Roman" panose="02020603050405020304" pitchFamily="18" charset="0"/>
            </a:rPr>
            <a:t>1) Ayın gün</a:t>
          </a:r>
          <a:r>
            <a:rPr lang="tr-TR" sz="1200" b="0" baseline="0">
              <a:solidFill>
                <a:schemeClr val="tx1"/>
              </a:solidFill>
              <a:latin typeface="Times New Roman" panose="02020603050405020304" pitchFamily="18" charset="0"/>
              <a:cs typeface="Times New Roman" panose="02020603050405020304" pitchFamily="18" charset="0"/>
            </a:rPr>
            <a:t> sayısı,  Prim hesaplamaları için her zaman 30 gün,</a:t>
          </a:r>
        </a:p>
        <a:p>
          <a:pPr algn="l"/>
          <a:r>
            <a:rPr lang="tr-TR" sz="1200" b="0" baseline="0">
              <a:solidFill>
                <a:schemeClr val="tx1"/>
              </a:solidFill>
              <a:latin typeface="Times New Roman" panose="02020603050405020304" pitchFamily="18" charset="0"/>
              <a:cs typeface="Times New Roman" panose="02020603050405020304" pitchFamily="18" charset="0"/>
            </a:rPr>
            <a:t>2) </a:t>
          </a:r>
          <a:r>
            <a:rPr lang="tr-TR" sz="1200" b="0">
              <a:solidFill>
                <a:schemeClr val="tx1"/>
              </a:solidFill>
              <a:effectLst/>
              <a:latin typeface="Times New Roman" panose="02020603050405020304" pitchFamily="18" charset="0"/>
              <a:ea typeface="+mn-ea"/>
              <a:cs typeface="Times New Roman" panose="02020603050405020304" pitchFamily="18" charset="0"/>
            </a:rPr>
            <a:t>Ayın gün</a:t>
          </a:r>
          <a:r>
            <a:rPr lang="tr-TR" sz="1200" b="0" baseline="0">
              <a:solidFill>
                <a:schemeClr val="tx1"/>
              </a:solidFill>
              <a:effectLst/>
              <a:latin typeface="Times New Roman" panose="02020603050405020304" pitchFamily="18" charset="0"/>
              <a:ea typeface="+mn-ea"/>
              <a:cs typeface="Times New Roman" panose="02020603050405020304" pitchFamily="18" charset="0"/>
            </a:rPr>
            <a:t> sayısı,  </a:t>
          </a:r>
          <a:r>
            <a:rPr lang="tr-TR" sz="1200" b="0" baseline="0">
              <a:solidFill>
                <a:schemeClr val="tx1"/>
              </a:solidFill>
              <a:latin typeface="Times New Roman" panose="02020603050405020304" pitchFamily="18" charset="0"/>
              <a:cs typeface="Times New Roman" panose="02020603050405020304" pitchFamily="18" charset="0"/>
            </a:rPr>
            <a:t>Aylık ve Vergi hesaplamaları için aydaki gün sayısı olarak dikkate alınacaktır</a:t>
          </a:r>
          <a:endParaRPr lang="tr-TR" sz="1200" b="0">
            <a:solidFill>
              <a:schemeClr val="tx1"/>
            </a:solidFill>
            <a:latin typeface="Times New Roman" panose="02020603050405020304" pitchFamily="18" charset="0"/>
            <a:cs typeface="Times New Roman" panose="02020603050405020304" pitchFamily="18" charset="0"/>
          </a:endParaRPr>
        </a:p>
      </xdr:txBody>
    </xdr:sp>
    <xdr:clientData/>
  </xdr:twoCellAnchor>
  <xdr:twoCellAnchor>
    <xdr:from>
      <xdr:col>15</xdr:col>
      <xdr:colOff>0</xdr:colOff>
      <xdr:row>24</xdr:row>
      <xdr:rowOff>0</xdr:rowOff>
    </xdr:from>
    <xdr:to>
      <xdr:col>25</xdr:col>
      <xdr:colOff>70441</xdr:colOff>
      <xdr:row>30</xdr:row>
      <xdr:rowOff>22833</xdr:rowOff>
    </xdr:to>
    <xdr:sp macro="" textlink="">
      <xdr:nvSpPr>
        <xdr:cNvPr id="8" name="Yuvarlatılmış Dikdörtgen 7"/>
        <xdr:cNvSpPr/>
      </xdr:nvSpPr>
      <xdr:spPr>
        <a:xfrm>
          <a:off x="9584531" y="6060281"/>
          <a:ext cx="6142629" cy="1225365"/>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indent="0" algn="l"/>
          <a:r>
            <a:rPr lang="tr-TR" sz="1200" b="0">
              <a:solidFill>
                <a:schemeClr val="tx1"/>
              </a:solidFill>
              <a:latin typeface="Times New Roman" panose="02020603050405020304" pitchFamily="18" charset="0"/>
              <a:ea typeface="+mn-ea"/>
              <a:cs typeface="Times New Roman" panose="02020603050405020304" pitchFamily="18" charset="0"/>
            </a:rPr>
            <a:t>1)Aylığını tam olarak alıp ay başından sonra görevden uzaklaştırılanlar  için peşin ödenmiş aylığın çalışılmayan süreye ait kısmının1/3 ü geri alınır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2) Mevzuatı gereğince kıst hesaplanmayan aylık unsurları ile çalışıldıktan sonra ödenen aylık unsurlar borçlandırmaya dahil edilmez..</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3) Diğer aylık unsurlarında ise çalışılmayan günlerin 1/3 'ü   borçlandırmaya dahil edilir</a:t>
          </a:r>
        </a:p>
      </xdr:txBody>
    </xdr:sp>
    <xdr:clientData/>
  </xdr:twoCellAnchor>
  <xdr:twoCellAnchor>
    <xdr:from>
      <xdr:col>15</xdr:col>
      <xdr:colOff>0</xdr:colOff>
      <xdr:row>42</xdr:row>
      <xdr:rowOff>0</xdr:rowOff>
    </xdr:from>
    <xdr:to>
      <xdr:col>25</xdr:col>
      <xdr:colOff>92664</xdr:colOff>
      <xdr:row>48</xdr:row>
      <xdr:rowOff>94945</xdr:rowOff>
    </xdr:to>
    <xdr:sp macro="" textlink="">
      <xdr:nvSpPr>
        <xdr:cNvPr id="10" name="Yuvarlatılmış Dikdörtgen 9"/>
        <xdr:cNvSpPr/>
      </xdr:nvSpPr>
      <xdr:spPr>
        <a:xfrm>
          <a:off x="9584531" y="10715625"/>
          <a:ext cx="6164852" cy="1345101"/>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indent="0" algn="l"/>
          <a:r>
            <a:rPr lang="tr-TR" sz="1200" b="0">
              <a:solidFill>
                <a:schemeClr val="tx1"/>
              </a:solidFill>
              <a:latin typeface="Times New Roman" panose="02020603050405020304" pitchFamily="18" charset="0"/>
              <a:ea typeface="+mn-ea"/>
              <a:cs typeface="Times New Roman" panose="02020603050405020304" pitchFamily="18" charset="0"/>
            </a:rPr>
            <a:t>1)Emeklilik keseneği kurum karşılığı ile genel sağlık sigortası primi  tam olarak gönderilir</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2)Emeklilik keseneği kurum karşılığı  işveren payı ile genel sağlık sigortası  işveren payı primlerinin çalışılmayan süreye ait  olan kısmının 1/2 si  için kamu görevlisi borçlandırılır.</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3)Emeklilik keseneği kişi payı borçlandırmaya dahil edilmez.</a:t>
          </a:r>
        </a:p>
      </xdr:txBody>
    </xdr:sp>
    <xdr:clientData/>
  </xdr:twoCellAnchor>
  <xdr:twoCellAnchor>
    <xdr:from>
      <xdr:col>9</xdr:col>
      <xdr:colOff>1</xdr:colOff>
      <xdr:row>71</xdr:row>
      <xdr:rowOff>25977</xdr:rowOff>
    </xdr:from>
    <xdr:to>
      <xdr:col>10</xdr:col>
      <xdr:colOff>199159</xdr:colOff>
      <xdr:row>74</xdr:row>
      <xdr:rowOff>84667</xdr:rowOff>
    </xdr:to>
    <xdr:cxnSp macro="">
      <xdr:nvCxnSpPr>
        <xdr:cNvPr id="15" name="Düz Ok Bağlayıcısı 14"/>
        <xdr:cNvCxnSpPr/>
      </xdr:nvCxnSpPr>
      <xdr:spPr>
        <a:xfrm flipH="1">
          <a:off x="6096001" y="18885477"/>
          <a:ext cx="805294" cy="63019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112567</xdr:colOff>
      <xdr:row>66</xdr:row>
      <xdr:rowOff>181841</xdr:rowOff>
    </xdr:from>
    <xdr:to>
      <xdr:col>25</xdr:col>
      <xdr:colOff>121804</xdr:colOff>
      <xdr:row>68</xdr:row>
      <xdr:rowOff>63645</xdr:rowOff>
    </xdr:to>
    <xdr:sp macro="" textlink="">
      <xdr:nvSpPr>
        <xdr:cNvPr id="9" name="Yuvarlatılmış Dikdörtgen 8"/>
        <xdr:cNvSpPr/>
      </xdr:nvSpPr>
      <xdr:spPr>
        <a:xfrm>
          <a:off x="9905999" y="16841932"/>
          <a:ext cx="6070600" cy="461963"/>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Damga vergisinin tamamının “kesilmesi gereken vergi tutarı” olarak dikkate alınması gerekir.</a:t>
          </a:r>
        </a:p>
        <a:p>
          <a:endParaRPr lang="tr-TR" sz="1200" b="0" baseline="0">
            <a:solidFill>
              <a:schemeClr val="tx1"/>
            </a:solidFill>
            <a:latin typeface="+mn-lt"/>
            <a:ea typeface="+mn-ea"/>
            <a:cs typeface="+mn-cs"/>
          </a:endParaRPr>
        </a:p>
      </xdr:txBody>
    </xdr:sp>
    <xdr:clientData/>
  </xdr:twoCellAnchor>
  <xdr:twoCellAnchor>
    <xdr:from>
      <xdr:col>14</xdr:col>
      <xdr:colOff>467592</xdr:colOff>
      <xdr:row>48</xdr:row>
      <xdr:rowOff>164522</xdr:rowOff>
    </xdr:from>
    <xdr:to>
      <xdr:col>25</xdr:col>
      <xdr:colOff>137392</xdr:colOff>
      <xdr:row>66</xdr:row>
      <xdr:rowOff>68406</xdr:rowOff>
    </xdr:to>
    <xdr:sp macro="" textlink="">
      <xdr:nvSpPr>
        <xdr:cNvPr id="12" name="Yuvarlatılmış Dikdörtgen 11"/>
        <xdr:cNvSpPr/>
      </xdr:nvSpPr>
      <xdr:spPr>
        <a:xfrm>
          <a:off x="9654887" y="12269931"/>
          <a:ext cx="6337300" cy="4657725"/>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200" b="0" baseline="0">
              <a:solidFill>
                <a:schemeClr val="tx1"/>
              </a:solidFill>
              <a:latin typeface="+mn-lt"/>
              <a:ea typeface="+mn-ea"/>
              <a:cs typeface="+mn-cs"/>
            </a:rPr>
            <a:t>	</a:t>
          </a:r>
          <a:r>
            <a:rPr lang="tr-TR" sz="1200" b="0">
              <a:solidFill>
                <a:schemeClr val="tx1"/>
              </a:solidFill>
              <a:latin typeface="Times New Roman" panose="02020603050405020304" pitchFamily="18" charset="0"/>
              <a:ea typeface="+mn-ea"/>
              <a:cs typeface="Times New Roman" panose="02020603050405020304" pitchFamily="18" charset="0"/>
            </a:rPr>
            <a:t>Kamu Görevlisinin; </a:t>
          </a:r>
        </a:p>
        <a:p>
          <a:pPr algn="l"/>
          <a:r>
            <a:rPr lang="tr-TR" sz="1200" b="0">
              <a:solidFill>
                <a:schemeClr val="tx1"/>
              </a:solidFill>
              <a:latin typeface="Times New Roman" panose="02020603050405020304" pitchFamily="18" charset="0"/>
              <a:ea typeface="+mn-ea"/>
              <a:cs typeface="Times New Roman" panose="02020603050405020304" pitchFamily="18" charset="0"/>
            </a:rPr>
            <a:t>	-5510 saylı Kanuna tabi olması</a:t>
          </a:r>
        </a:p>
        <a:p>
          <a:pPr algn="l"/>
          <a:r>
            <a:rPr lang="tr-TR" sz="1200" b="0">
              <a:solidFill>
                <a:schemeClr val="tx1"/>
              </a:solidFill>
              <a:latin typeface="Times New Roman" panose="02020603050405020304" pitchFamily="18" charset="0"/>
              <a:ea typeface="+mn-ea"/>
              <a:cs typeface="Times New Roman" panose="02020603050405020304" pitchFamily="18" charset="0"/>
            </a:rPr>
            <a:t>	-SGK kişi payı dışında Gelir Gergisi Kanununa göre gelir vergisi matrahından  indirilmesi gereken başka bir unsurun bulunmaması</a:t>
          </a:r>
        </a:p>
        <a:p>
          <a:pPr algn="l"/>
          <a:r>
            <a:rPr lang="tr-TR" sz="1200" b="0">
              <a:solidFill>
                <a:schemeClr val="tx1"/>
              </a:solidFill>
              <a:latin typeface="Times New Roman" panose="02020603050405020304" pitchFamily="18" charset="0"/>
              <a:ea typeface="+mn-ea"/>
              <a:cs typeface="Times New Roman" panose="02020603050405020304" pitchFamily="18" charset="0"/>
            </a:rPr>
            <a:t>	-Çalışılan ayın gün sayısının 30 olması</a:t>
          </a:r>
        </a:p>
        <a:p>
          <a:pPr algn="l"/>
          <a:r>
            <a:rPr lang="tr-TR" sz="1200" b="0">
              <a:solidFill>
                <a:schemeClr val="tx1"/>
              </a:solidFill>
              <a:latin typeface="Times New Roman" panose="02020603050405020304" pitchFamily="18" charset="0"/>
              <a:ea typeface="+mn-ea"/>
              <a:cs typeface="Times New Roman" panose="02020603050405020304" pitchFamily="18" charset="0"/>
            </a:rPr>
            <a:t>	-Görevden ayrılma biçiminin memuriyetin sona ermesi ya da aylıksız izne ayrılma durumu olması </a:t>
          </a:r>
        </a:p>
        <a:p>
          <a:pPr algn="l"/>
          <a:r>
            <a:rPr lang="tr-TR" sz="1200" b="0">
              <a:solidFill>
                <a:schemeClr val="tx1"/>
              </a:solidFill>
              <a:latin typeface="Times New Roman" panose="02020603050405020304" pitchFamily="18" charset="0"/>
              <a:ea typeface="+mn-ea"/>
              <a:cs typeface="Times New Roman" panose="02020603050405020304" pitchFamily="18" charset="0"/>
            </a:rPr>
            <a:t>	Yukarıdaki 4 durumun aynı anda var </a:t>
          </a:r>
          <a:r>
            <a:rPr lang="tr-TR" sz="1200" b="1" u="sng">
              <a:solidFill>
                <a:schemeClr val="tx1"/>
              </a:solidFill>
              <a:latin typeface="Times New Roman" panose="02020603050405020304" pitchFamily="18" charset="0"/>
              <a:ea typeface="+mn-ea"/>
              <a:cs typeface="Times New Roman" panose="02020603050405020304" pitchFamily="18" charset="0"/>
            </a:rPr>
            <a:t>olmaması </a:t>
          </a:r>
          <a:r>
            <a:rPr lang="tr-TR" sz="1200" b="0">
              <a:solidFill>
                <a:schemeClr val="tx1"/>
              </a:solidFill>
              <a:latin typeface="Times New Roman" panose="02020603050405020304" pitchFamily="18" charset="0"/>
              <a:ea typeface="+mn-ea"/>
              <a:cs typeface="Times New Roman" panose="02020603050405020304" pitchFamily="18" charset="0"/>
            </a:rPr>
            <a:t> durumunda  yersiz kesilen vergi tutarını bulmak için sadece aşağıdaki yöntem kullanılabilir.  </a:t>
          </a:r>
        </a:p>
        <a:p>
          <a:pPr algn="l"/>
          <a:r>
            <a:rPr lang="tr-TR" sz="1200" b="1" u="sng">
              <a:solidFill>
                <a:schemeClr val="tx1"/>
              </a:solidFill>
              <a:latin typeface="Times New Roman" panose="02020603050405020304" pitchFamily="18" charset="0"/>
              <a:ea typeface="+mn-ea"/>
              <a:cs typeface="Times New Roman" panose="02020603050405020304" pitchFamily="18" charset="0"/>
            </a:rPr>
            <a:t>Vergiye Dahil Aylık Unsurları Dikkate Alınarak Hesaplama </a:t>
          </a:r>
          <a:r>
            <a:rPr lang="tr-TR" sz="1200" b="0">
              <a:solidFill>
                <a:schemeClr val="tx1"/>
              </a:solidFill>
              <a:latin typeface="Times New Roman" panose="02020603050405020304" pitchFamily="18" charset="0"/>
              <a:ea typeface="+mn-ea"/>
              <a:cs typeface="Times New Roman" panose="02020603050405020304" pitchFamily="18" charset="0"/>
            </a:rPr>
            <a:t>:</a:t>
          </a:r>
        </a:p>
        <a:p>
          <a:pPr algn="l"/>
          <a:r>
            <a:rPr lang="tr-TR" sz="1200" b="0">
              <a:solidFill>
                <a:schemeClr val="tx1"/>
              </a:solidFill>
              <a:latin typeface="Times New Roman" panose="02020603050405020304" pitchFamily="18" charset="0"/>
              <a:ea typeface="+mn-ea"/>
              <a:cs typeface="Times New Roman" panose="02020603050405020304" pitchFamily="18" charset="0"/>
            </a:rPr>
            <a:t> 	Yersiz kesilen vergi tutarını hesaplamak için aşağıdaki süreç kullanılır..</a:t>
          </a:r>
        </a:p>
        <a:p>
          <a:pPr algn="l"/>
          <a:r>
            <a:rPr lang="tr-TR" sz="1200" b="0">
              <a:solidFill>
                <a:schemeClr val="tx1"/>
              </a:solidFill>
              <a:latin typeface="Times New Roman" panose="02020603050405020304" pitchFamily="18" charset="0"/>
              <a:ea typeface="+mn-ea"/>
              <a:cs typeface="Times New Roman" panose="02020603050405020304" pitchFamily="18" charset="0"/>
            </a:rPr>
            <a:t>	 I.Vergiye dahil olan aylık unsurları, çalışılan güne göre hesaplanarak toplanmalıdır. </a:t>
          </a:r>
        </a:p>
        <a:p>
          <a:pPr algn="l"/>
          <a:r>
            <a:rPr lang="tr-TR" sz="1200" b="0">
              <a:solidFill>
                <a:schemeClr val="tx1"/>
              </a:solidFill>
              <a:latin typeface="Times New Roman" panose="02020603050405020304" pitchFamily="18" charset="0"/>
              <a:ea typeface="+mn-ea"/>
              <a:cs typeface="Times New Roman" panose="02020603050405020304" pitchFamily="18" charset="0"/>
            </a:rPr>
            <a:t>	II. Bulunan bu tutardan, ; SGK kişi payları, (5434 sayılı Kanuna tabi olan personelde tamamı, 5510 sayılı Kanuna tabi olan personelde çalışılan güne göre bulunun tutar) Gelir Gergisi Kanununa göre gelir vergisi matrahından  indirilmesi gereken diğer unsurlar   çıkarılarak çalışılan güne göre vergi matrahı bulunmalıdır.</a:t>
          </a:r>
        </a:p>
        <a:p>
          <a:pPr algn="l"/>
          <a:r>
            <a:rPr lang="tr-TR" sz="1200" b="0">
              <a:solidFill>
                <a:schemeClr val="tx1"/>
              </a:solidFill>
              <a:latin typeface="Times New Roman" panose="02020603050405020304" pitchFamily="18" charset="0"/>
              <a:ea typeface="+mn-ea"/>
              <a:cs typeface="Times New Roman" panose="02020603050405020304" pitchFamily="18" charset="0"/>
            </a:rPr>
            <a:t>	III. Bu tutara kamu görevlisinin kümülatif vergi matrahı göz önünde bulundurularak vergi oranı uygulanmalıdır. </a:t>
          </a:r>
        </a:p>
        <a:p>
          <a:pPr algn="l"/>
          <a:r>
            <a:rPr lang="tr-TR" sz="1200" b="0">
              <a:solidFill>
                <a:schemeClr val="tx1"/>
              </a:solidFill>
              <a:latin typeface="Times New Roman" panose="02020603050405020304" pitchFamily="18" charset="0"/>
              <a:ea typeface="+mn-ea"/>
              <a:cs typeface="Times New Roman" panose="02020603050405020304" pitchFamily="18" charset="0"/>
            </a:rPr>
            <a:t>	IV. Bu tutardan da vergi istisnası çıkarıldığında, çalışılan güne göre kesilmesi gereken vergi tutarı bulunmalıdır.</a:t>
          </a:r>
        </a:p>
        <a:p>
          <a:pPr algn="l"/>
          <a:r>
            <a:rPr lang="tr-TR" sz="1200" b="0">
              <a:solidFill>
                <a:schemeClr val="tx1"/>
              </a:solidFill>
              <a:latin typeface="Times New Roman" panose="02020603050405020304" pitchFamily="18" charset="0"/>
              <a:ea typeface="+mn-ea"/>
              <a:cs typeface="Times New Roman" panose="02020603050405020304" pitchFamily="18" charset="0"/>
            </a:rPr>
            <a:t>	V. Daha sonra yersiz kesilen vergi tutarı bulunmalıdır.</a:t>
          </a:r>
        </a:p>
        <a:p>
          <a:pPr algn="l"/>
          <a:endParaRPr lang="tr-TR" sz="1200" b="0" baseline="0">
            <a:solidFill>
              <a:schemeClr val="tx1"/>
            </a:solidFill>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34636</xdr:colOff>
      <xdr:row>3</xdr:row>
      <xdr:rowOff>294410</xdr:rowOff>
    </xdr:from>
    <xdr:to>
      <xdr:col>27</xdr:col>
      <xdr:colOff>46758</xdr:colOff>
      <xdr:row>7</xdr:row>
      <xdr:rowOff>112569</xdr:rowOff>
    </xdr:to>
    <xdr:sp macro="" textlink="">
      <xdr:nvSpPr>
        <xdr:cNvPr id="9" name="Yuvarlatılmış Dikdörtgen 8"/>
        <xdr:cNvSpPr/>
      </xdr:nvSpPr>
      <xdr:spPr>
        <a:xfrm>
          <a:off x="11776363" y="1766455"/>
          <a:ext cx="6324600" cy="762000"/>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200" b="0">
              <a:solidFill>
                <a:schemeClr val="tx1"/>
              </a:solidFill>
              <a:effectLst/>
              <a:latin typeface="Times New Roman" panose="02020603050405020304" pitchFamily="18" charset="0"/>
              <a:ea typeface="+mn-ea"/>
              <a:cs typeface="Times New Roman" panose="02020603050405020304" pitchFamily="18" charset="0"/>
            </a:rPr>
            <a:t>Yapılan hesaplama memuriyeti 5434 sayılı Kanunun 40 ıncı maddesinde belirtilen yaş hadleri ile sıhhi izin sürelerinin doldurulması hâli hariç diğer hâllerle sona erenlere ilişkindir</a:t>
          </a:r>
        </a:p>
        <a:p>
          <a:pPr algn="l"/>
          <a:endParaRPr lang="tr-TR" sz="1400" b="0">
            <a:solidFill>
              <a:sysClr val="windowText" lastClr="000000"/>
            </a:solidFill>
          </a:endParaRPr>
        </a:p>
      </xdr:txBody>
    </xdr:sp>
    <xdr:clientData/>
  </xdr:twoCellAnchor>
  <xdr:twoCellAnchor>
    <xdr:from>
      <xdr:col>16</xdr:col>
      <xdr:colOff>597477</xdr:colOff>
      <xdr:row>9</xdr:row>
      <xdr:rowOff>155863</xdr:rowOff>
    </xdr:from>
    <xdr:to>
      <xdr:col>27</xdr:col>
      <xdr:colOff>3462</xdr:colOff>
      <xdr:row>13</xdr:row>
      <xdr:rowOff>72256</xdr:rowOff>
    </xdr:to>
    <xdr:sp macro="" textlink="">
      <xdr:nvSpPr>
        <xdr:cNvPr id="10" name="Yuvarlatılmış Dikdörtgen 9"/>
        <xdr:cNvSpPr/>
      </xdr:nvSpPr>
      <xdr:spPr>
        <a:xfrm>
          <a:off x="11733068" y="2952749"/>
          <a:ext cx="6324599" cy="678393"/>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200" b="0">
              <a:solidFill>
                <a:schemeClr val="tx1"/>
              </a:solidFill>
              <a:latin typeface="Times New Roman" panose="02020603050405020304" pitchFamily="18" charset="0"/>
              <a:cs typeface="Times New Roman" panose="02020603050405020304" pitchFamily="18" charset="0"/>
            </a:rPr>
            <a:t>1) Ayın gün</a:t>
          </a:r>
          <a:r>
            <a:rPr lang="tr-TR" sz="1200" b="0" baseline="0">
              <a:solidFill>
                <a:schemeClr val="tx1"/>
              </a:solidFill>
              <a:latin typeface="Times New Roman" panose="02020603050405020304" pitchFamily="18" charset="0"/>
              <a:cs typeface="Times New Roman" panose="02020603050405020304" pitchFamily="18" charset="0"/>
            </a:rPr>
            <a:t> sayısı,  Prim hesaplamaları için her zaman 30 gün,</a:t>
          </a:r>
        </a:p>
        <a:p>
          <a:pPr algn="l"/>
          <a:r>
            <a:rPr lang="tr-TR" sz="1200" b="0" baseline="0">
              <a:solidFill>
                <a:schemeClr val="tx1"/>
              </a:solidFill>
              <a:latin typeface="Times New Roman" panose="02020603050405020304" pitchFamily="18" charset="0"/>
              <a:cs typeface="Times New Roman" panose="02020603050405020304" pitchFamily="18" charset="0"/>
            </a:rPr>
            <a:t>2) </a:t>
          </a:r>
          <a:r>
            <a:rPr lang="tr-TR" sz="1200" b="0">
              <a:solidFill>
                <a:schemeClr val="tx1"/>
              </a:solidFill>
              <a:effectLst/>
              <a:latin typeface="Times New Roman" panose="02020603050405020304" pitchFamily="18" charset="0"/>
              <a:ea typeface="+mn-ea"/>
              <a:cs typeface="Times New Roman" panose="02020603050405020304" pitchFamily="18" charset="0"/>
            </a:rPr>
            <a:t>Ayın gün</a:t>
          </a:r>
          <a:r>
            <a:rPr lang="tr-TR" sz="1200" b="0" baseline="0">
              <a:solidFill>
                <a:schemeClr val="tx1"/>
              </a:solidFill>
              <a:effectLst/>
              <a:latin typeface="Times New Roman" panose="02020603050405020304" pitchFamily="18" charset="0"/>
              <a:ea typeface="+mn-ea"/>
              <a:cs typeface="Times New Roman" panose="02020603050405020304" pitchFamily="18" charset="0"/>
            </a:rPr>
            <a:t> sayısı,  </a:t>
          </a:r>
          <a:r>
            <a:rPr lang="tr-TR" sz="1200" b="0" baseline="0">
              <a:solidFill>
                <a:schemeClr val="tx1"/>
              </a:solidFill>
              <a:latin typeface="Times New Roman" panose="02020603050405020304" pitchFamily="18" charset="0"/>
              <a:cs typeface="Times New Roman" panose="02020603050405020304" pitchFamily="18" charset="0"/>
            </a:rPr>
            <a:t>Aylık ve Vergi hesaplamaları için aydaki gün sayısı olarak dikkate alınacaktır</a:t>
          </a:r>
          <a:endParaRPr lang="tr-TR" sz="1200" b="0">
            <a:solidFill>
              <a:schemeClr val="tx1"/>
            </a:solidFill>
            <a:latin typeface="Times New Roman" panose="02020603050405020304" pitchFamily="18" charset="0"/>
            <a:cs typeface="Times New Roman" panose="02020603050405020304" pitchFamily="18" charset="0"/>
          </a:endParaRPr>
        </a:p>
      </xdr:txBody>
    </xdr:sp>
    <xdr:clientData/>
  </xdr:twoCellAnchor>
  <xdr:twoCellAnchor>
    <xdr:from>
      <xdr:col>17</xdr:col>
      <xdr:colOff>0</xdr:colOff>
      <xdr:row>23</xdr:row>
      <xdr:rowOff>0</xdr:rowOff>
    </xdr:from>
    <xdr:to>
      <xdr:col>27</xdr:col>
      <xdr:colOff>1009</xdr:colOff>
      <xdr:row>29</xdr:row>
      <xdr:rowOff>49645</xdr:rowOff>
    </xdr:to>
    <xdr:sp macro="" textlink="">
      <xdr:nvSpPr>
        <xdr:cNvPr id="11" name="Yuvarlatılmış Dikdörtgen 10"/>
        <xdr:cNvSpPr/>
      </xdr:nvSpPr>
      <xdr:spPr>
        <a:xfrm>
          <a:off x="11741727" y="5654386"/>
          <a:ext cx="6313487" cy="1244600"/>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indent="0" algn="l"/>
          <a:r>
            <a:rPr lang="tr-TR" sz="1200" b="0">
              <a:solidFill>
                <a:schemeClr val="tx1"/>
              </a:solidFill>
              <a:latin typeface="Times New Roman" panose="02020603050405020304" pitchFamily="18" charset="0"/>
              <a:ea typeface="+mn-ea"/>
              <a:cs typeface="Times New Roman" panose="02020603050405020304" pitchFamily="18" charset="0"/>
            </a:rPr>
            <a:t>1)Aylığını tam olarak alıp ay başından sonra görevinden ayrılanlar için peşin ödenmiş aylığın çalışılmayan süreye ait kısmı geri alınır.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2) Mevzuatı gereğince kıst hesaplanmayan aylık unsurları ile çalışıldıktan sonra ödenen aylık unsurlar borçlandırmaya dahil edilmez..</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3) Diğer aylık unsurlarında ise çalışılmayan günler borçlandırmaya dahil edilir.</a:t>
          </a:r>
        </a:p>
      </xdr:txBody>
    </xdr:sp>
    <xdr:clientData/>
  </xdr:twoCellAnchor>
  <xdr:twoCellAnchor>
    <xdr:from>
      <xdr:col>17</xdr:col>
      <xdr:colOff>17319</xdr:colOff>
      <xdr:row>41</xdr:row>
      <xdr:rowOff>277090</xdr:rowOff>
    </xdr:from>
    <xdr:to>
      <xdr:col>27</xdr:col>
      <xdr:colOff>50078</xdr:colOff>
      <xdr:row>46</xdr:row>
      <xdr:rowOff>46470</xdr:rowOff>
    </xdr:to>
    <xdr:sp macro="" textlink="">
      <xdr:nvSpPr>
        <xdr:cNvPr id="12" name="Yuvarlatılmış Dikdörtgen 11"/>
        <xdr:cNvSpPr/>
      </xdr:nvSpPr>
      <xdr:spPr>
        <a:xfrm>
          <a:off x="11759046" y="10061863"/>
          <a:ext cx="6345237" cy="955675"/>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indent="0" algn="l"/>
          <a:r>
            <a:rPr lang="tr-TR" sz="1200" b="0">
              <a:solidFill>
                <a:schemeClr val="tx1"/>
              </a:solidFill>
              <a:latin typeface="Times New Roman" panose="02020603050405020304" pitchFamily="18" charset="0"/>
              <a:ea typeface="+mn-ea"/>
              <a:cs typeface="Times New Roman" panose="02020603050405020304" pitchFamily="18" charset="0"/>
            </a:rPr>
            <a:t>1) Ödenmesi gereken prim tutarları çalışılan gün sayısı dikkate alınarak hesaplanır.</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2) Aylık prim ve hizmet belgesi SGK’ye gönderildiği için çalışılmayan günler için ödenen prim tutarları SGK’den talep edilir ve kamu görevlisinin  borcuna dahil edilmez.</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3) SGK iadesi gerçekleştiğinde işveren payı gelir kaydedilir kişi payı kamu görevlisine iade edilir</a:t>
          </a:r>
          <a:r>
            <a:rPr lang="tr-TR" sz="1200" b="0" baseline="0">
              <a:solidFill>
                <a:schemeClr val="tx1"/>
              </a:solidFill>
            </a:rPr>
            <a:t>.</a:t>
          </a:r>
          <a:endParaRPr lang="tr-TR" sz="1200" b="0">
            <a:solidFill>
              <a:schemeClr val="tx1"/>
            </a:solidFill>
          </a:endParaRPr>
        </a:p>
      </xdr:txBody>
    </xdr:sp>
    <xdr:clientData/>
  </xdr:twoCellAnchor>
  <xdr:twoCellAnchor>
    <xdr:from>
      <xdr:col>10</xdr:col>
      <xdr:colOff>0</xdr:colOff>
      <xdr:row>58</xdr:row>
      <xdr:rowOff>329046</xdr:rowOff>
    </xdr:from>
    <xdr:to>
      <xdr:col>11</xdr:col>
      <xdr:colOff>95250</xdr:colOff>
      <xdr:row>58</xdr:row>
      <xdr:rowOff>329047</xdr:rowOff>
    </xdr:to>
    <xdr:cxnSp macro="">
      <xdr:nvCxnSpPr>
        <xdr:cNvPr id="3" name="Düz Ok Bağlayıcısı 2"/>
        <xdr:cNvCxnSpPr/>
      </xdr:nvCxnSpPr>
      <xdr:spPr>
        <a:xfrm>
          <a:off x="6199909" y="14148955"/>
          <a:ext cx="701386" cy="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25977</xdr:colOff>
      <xdr:row>64</xdr:row>
      <xdr:rowOff>372341</xdr:rowOff>
    </xdr:from>
    <xdr:to>
      <xdr:col>26</xdr:col>
      <xdr:colOff>390236</xdr:colOff>
      <xdr:row>67</xdr:row>
      <xdr:rowOff>72304</xdr:rowOff>
    </xdr:to>
    <xdr:sp macro="" textlink="">
      <xdr:nvSpPr>
        <xdr:cNvPr id="14" name="Yuvarlatılmış Dikdörtgen 13"/>
        <xdr:cNvSpPr/>
      </xdr:nvSpPr>
      <xdr:spPr>
        <a:xfrm>
          <a:off x="11767704" y="15984682"/>
          <a:ext cx="6070600" cy="461963"/>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Damga vergisinin tamamının “kesilmesi gereken vergi tutarı” olarak dikkate alınması gerekir.</a:t>
          </a:r>
        </a:p>
        <a:p>
          <a:endParaRPr lang="tr-TR" sz="1200" b="0" baseline="0">
            <a:solidFill>
              <a:schemeClr val="tx1"/>
            </a:solidFill>
            <a:latin typeface="+mn-lt"/>
            <a:ea typeface="+mn-ea"/>
            <a:cs typeface="+mn-cs"/>
          </a:endParaRPr>
        </a:p>
      </xdr:txBody>
    </xdr:sp>
    <xdr:clientData/>
  </xdr:twoCellAnchor>
  <xdr:twoCellAnchor>
    <xdr:from>
      <xdr:col>16</xdr:col>
      <xdr:colOff>510886</xdr:colOff>
      <xdr:row>46</xdr:row>
      <xdr:rowOff>147205</xdr:rowOff>
    </xdr:from>
    <xdr:to>
      <xdr:col>26</xdr:col>
      <xdr:colOff>535709</xdr:colOff>
      <xdr:row>64</xdr:row>
      <xdr:rowOff>163657</xdr:rowOff>
    </xdr:to>
    <xdr:sp macro="" textlink="">
      <xdr:nvSpPr>
        <xdr:cNvPr id="13" name="Yuvarlatılmış Dikdörtgen 12"/>
        <xdr:cNvSpPr/>
      </xdr:nvSpPr>
      <xdr:spPr>
        <a:xfrm>
          <a:off x="11646477" y="11118273"/>
          <a:ext cx="6337300" cy="4657725"/>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200" b="0" baseline="0">
              <a:solidFill>
                <a:schemeClr val="tx1"/>
              </a:solidFill>
              <a:latin typeface="+mn-lt"/>
              <a:ea typeface="+mn-ea"/>
              <a:cs typeface="+mn-cs"/>
            </a:rPr>
            <a:t>	</a:t>
          </a:r>
          <a:r>
            <a:rPr lang="tr-TR" sz="1200" b="0">
              <a:solidFill>
                <a:schemeClr val="tx1"/>
              </a:solidFill>
              <a:latin typeface="Times New Roman" panose="02020603050405020304" pitchFamily="18" charset="0"/>
              <a:ea typeface="+mn-ea"/>
              <a:cs typeface="Times New Roman" panose="02020603050405020304" pitchFamily="18" charset="0"/>
            </a:rPr>
            <a:t>Kamu Görevlisinin; </a:t>
          </a:r>
        </a:p>
        <a:p>
          <a:pPr algn="l"/>
          <a:r>
            <a:rPr lang="tr-TR" sz="1200" b="0">
              <a:solidFill>
                <a:schemeClr val="tx1"/>
              </a:solidFill>
              <a:latin typeface="Times New Roman" panose="02020603050405020304" pitchFamily="18" charset="0"/>
              <a:ea typeface="+mn-ea"/>
              <a:cs typeface="Times New Roman" panose="02020603050405020304" pitchFamily="18" charset="0"/>
            </a:rPr>
            <a:t>	-5510 saylı Kanuna tabi olması</a:t>
          </a:r>
        </a:p>
        <a:p>
          <a:pPr algn="l"/>
          <a:r>
            <a:rPr lang="tr-TR" sz="1200" b="0">
              <a:solidFill>
                <a:schemeClr val="tx1"/>
              </a:solidFill>
              <a:latin typeface="Times New Roman" panose="02020603050405020304" pitchFamily="18" charset="0"/>
              <a:ea typeface="+mn-ea"/>
              <a:cs typeface="Times New Roman" panose="02020603050405020304" pitchFamily="18" charset="0"/>
            </a:rPr>
            <a:t>	-SGK kişi payı dışında Gelir Gergisi Kanununa göre gelir vergisi matrahından  indirilmesi gereken başka bir unsurun bulunmaması</a:t>
          </a:r>
        </a:p>
        <a:p>
          <a:pPr algn="l"/>
          <a:r>
            <a:rPr lang="tr-TR" sz="1200" b="0">
              <a:solidFill>
                <a:schemeClr val="tx1"/>
              </a:solidFill>
              <a:latin typeface="Times New Roman" panose="02020603050405020304" pitchFamily="18" charset="0"/>
              <a:ea typeface="+mn-ea"/>
              <a:cs typeface="Times New Roman" panose="02020603050405020304" pitchFamily="18" charset="0"/>
            </a:rPr>
            <a:t>	-Çalışılan ayın gün sayısının 30 olması</a:t>
          </a:r>
        </a:p>
        <a:p>
          <a:pPr algn="l"/>
          <a:r>
            <a:rPr lang="tr-TR" sz="1200" b="0">
              <a:solidFill>
                <a:schemeClr val="tx1"/>
              </a:solidFill>
              <a:latin typeface="Times New Roman" panose="02020603050405020304" pitchFamily="18" charset="0"/>
              <a:ea typeface="+mn-ea"/>
              <a:cs typeface="Times New Roman" panose="02020603050405020304" pitchFamily="18" charset="0"/>
            </a:rPr>
            <a:t>	-Görevden ayrılma biçiminin memuriyetin sona ermesi ya da aylıksız izne ayrılma durumu olması </a:t>
          </a:r>
        </a:p>
        <a:p>
          <a:pPr algn="l"/>
          <a:r>
            <a:rPr lang="tr-TR" sz="1200" b="0">
              <a:solidFill>
                <a:schemeClr val="tx1"/>
              </a:solidFill>
              <a:latin typeface="Times New Roman" panose="02020603050405020304" pitchFamily="18" charset="0"/>
              <a:ea typeface="+mn-ea"/>
              <a:cs typeface="Times New Roman" panose="02020603050405020304" pitchFamily="18" charset="0"/>
            </a:rPr>
            <a:t>	Yukarıdaki 4 durumun aynı anda var </a:t>
          </a:r>
          <a:r>
            <a:rPr lang="tr-TR" sz="1200" b="1" u="sng">
              <a:solidFill>
                <a:schemeClr val="tx1"/>
              </a:solidFill>
              <a:latin typeface="Times New Roman" panose="02020603050405020304" pitchFamily="18" charset="0"/>
              <a:ea typeface="+mn-ea"/>
              <a:cs typeface="Times New Roman" panose="02020603050405020304" pitchFamily="18" charset="0"/>
            </a:rPr>
            <a:t>olmaması </a:t>
          </a:r>
          <a:r>
            <a:rPr lang="tr-TR" sz="1200" b="0">
              <a:solidFill>
                <a:schemeClr val="tx1"/>
              </a:solidFill>
              <a:latin typeface="Times New Roman" panose="02020603050405020304" pitchFamily="18" charset="0"/>
              <a:ea typeface="+mn-ea"/>
              <a:cs typeface="Times New Roman" panose="02020603050405020304" pitchFamily="18" charset="0"/>
            </a:rPr>
            <a:t> durumunda  yersiz kesilen vergi tutarını bulmak için sadece aşağıdaki yöntem kullanılabilir.  </a:t>
          </a:r>
        </a:p>
        <a:p>
          <a:pPr algn="l"/>
          <a:r>
            <a:rPr lang="tr-TR" sz="1200" b="1" u="sng">
              <a:solidFill>
                <a:schemeClr val="tx1"/>
              </a:solidFill>
              <a:latin typeface="Times New Roman" panose="02020603050405020304" pitchFamily="18" charset="0"/>
              <a:ea typeface="+mn-ea"/>
              <a:cs typeface="Times New Roman" panose="02020603050405020304" pitchFamily="18" charset="0"/>
            </a:rPr>
            <a:t>Vergiye Dahil Aylık Unsurları Dikkate Alınarak Hesaplama </a:t>
          </a:r>
          <a:r>
            <a:rPr lang="tr-TR" sz="1200" b="0">
              <a:solidFill>
                <a:schemeClr val="tx1"/>
              </a:solidFill>
              <a:latin typeface="Times New Roman" panose="02020603050405020304" pitchFamily="18" charset="0"/>
              <a:ea typeface="+mn-ea"/>
              <a:cs typeface="Times New Roman" panose="02020603050405020304" pitchFamily="18" charset="0"/>
            </a:rPr>
            <a:t>:</a:t>
          </a:r>
        </a:p>
        <a:p>
          <a:pPr algn="l"/>
          <a:r>
            <a:rPr lang="tr-TR" sz="1200" b="0">
              <a:solidFill>
                <a:schemeClr val="tx1"/>
              </a:solidFill>
              <a:latin typeface="Times New Roman" panose="02020603050405020304" pitchFamily="18" charset="0"/>
              <a:ea typeface="+mn-ea"/>
              <a:cs typeface="Times New Roman" panose="02020603050405020304" pitchFamily="18" charset="0"/>
            </a:rPr>
            <a:t> 	Yersiz kesilen vergi tutarını hesaplamak için aşağıdaki süreç kullanılır..</a:t>
          </a:r>
        </a:p>
        <a:p>
          <a:pPr algn="l"/>
          <a:r>
            <a:rPr lang="tr-TR" sz="1200" b="0">
              <a:solidFill>
                <a:schemeClr val="tx1"/>
              </a:solidFill>
              <a:latin typeface="Times New Roman" panose="02020603050405020304" pitchFamily="18" charset="0"/>
              <a:ea typeface="+mn-ea"/>
              <a:cs typeface="Times New Roman" panose="02020603050405020304" pitchFamily="18" charset="0"/>
            </a:rPr>
            <a:t>	 I.Vergiye dahil olan aylık unsurları, çalışılan güne göre hesaplanarak toplanmalıdır. </a:t>
          </a:r>
        </a:p>
        <a:p>
          <a:pPr algn="l"/>
          <a:r>
            <a:rPr lang="tr-TR" sz="1200" b="0">
              <a:solidFill>
                <a:schemeClr val="tx1"/>
              </a:solidFill>
              <a:latin typeface="Times New Roman" panose="02020603050405020304" pitchFamily="18" charset="0"/>
              <a:ea typeface="+mn-ea"/>
              <a:cs typeface="Times New Roman" panose="02020603050405020304" pitchFamily="18" charset="0"/>
            </a:rPr>
            <a:t>	II. Bulunan bu tutardan, ; SGK kişi payları, (5434 sayılı Kanuna tabi olan personelde tamamı, 5510 sayılı Kanuna tabi olan personelde çalışılan güne göre bulunun tutar) Gelir Gergisi Kanununa göre gelir vergisi matrahından  indirilmesi gereken diğer unsurlar   çıkarılarak çalışılan güne göre vergi matrahı bulunmalıdır.</a:t>
          </a:r>
        </a:p>
        <a:p>
          <a:pPr algn="l"/>
          <a:r>
            <a:rPr lang="tr-TR" sz="1200" b="0">
              <a:solidFill>
                <a:schemeClr val="tx1"/>
              </a:solidFill>
              <a:latin typeface="Times New Roman" panose="02020603050405020304" pitchFamily="18" charset="0"/>
              <a:ea typeface="+mn-ea"/>
              <a:cs typeface="Times New Roman" panose="02020603050405020304" pitchFamily="18" charset="0"/>
            </a:rPr>
            <a:t>	III. Bu tutara kamu görevlisinin kümülatif vergi matrahı göz önünde bulundurularak vergi oranı uygulanmalıdır. </a:t>
          </a:r>
        </a:p>
        <a:p>
          <a:pPr algn="l"/>
          <a:r>
            <a:rPr lang="tr-TR" sz="1200" b="0">
              <a:solidFill>
                <a:schemeClr val="tx1"/>
              </a:solidFill>
              <a:latin typeface="Times New Roman" panose="02020603050405020304" pitchFamily="18" charset="0"/>
              <a:ea typeface="+mn-ea"/>
              <a:cs typeface="Times New Roman" panose="02020603050405020304" pitchFamily="18" charset="0"/>
            </a:rPr>
            <a:t>	IV. Bu tutardan da vergi istisnası çıkarıldığında, çalışılan güne göre kesilmesi gereken vergi tutarı bulunmalıdır.</a:t>
          </a:r>
        </a:p>
        <a:p>
          <a:pPr algn="l"/>
          <a:r>
            <a:rPr lang="tr-TR" sz="1200" b="0">
              <a:solidFill>
                <a:schemeClr val="tx1"/>
              </a:solidFill>
              <a:latin typeface="Times New Roman" panose="02020603050405020304" pitchFamily="18" charset="0"/>
              <a:ea typeface="+mn-ea"/>
              <a:cs typeface="Times New Roman" panose="02020603050405020304" pitchFamily="18" charset="0"/>
            </a:rPr>
            <a:t>	V. Daha sonra yersiz kesilen vergi tutarı bulunmalıdır.</a:t>
          </a:r>
        </a:p>
        <a:p>
          <a:pPr algn="l"/>
          <a:endParaRPr lang="tr-TR" sz="1200" b="0" baseline="0">
            <a:solidFill>
              <a:schemeClr val="tx1"/>
            </a:solidFill>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0</xdr:colOff>
      <xdr:row>3</xdr:row>
      <xdr:rowOff>0</xdr:rowOff>
    </xdr:from>
    <xdr:to>
      <xdr:col>26</xdr:col>
      <xdr:colOff>604311</xdr:colOff>
      <xdr:row>12</xdr:row>
      <xdr:rowOff>162983</xdr:rowOff>
    </xdr:to>
    <xdr:sp macro="" textlink="">
      <xdr:nvSpPr>
        <xdr:cNvPr id="10" name="Yuvarlatılmış Dikdörtgen 9"/>
        <xdr:cNvSpPr/>
      </xdr:nvSpPr>
      <xdr:spPr>
        <a:xfrm>
          <a:off x="11832167" y="1439333"/>
          <a:ext cx="6372227" cy="2057400"/>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400" b="1">
              <a:solidFill>
                <a:srgbClr val="0070C0"/>
              </a:solidFill>
              <a:latin typeface="Times New Roman" panose="02020603050405020304" pitchFamily="18" charset="0"/>
              <a:cs typeface="Times New Roman" panose="02020603050405020304" pitchFamily="18" charset="0"/>
            </a:rPr>
            <a:t>!!!!!! 5510 SAYILI  KANUNA TABİ VE BAKMAKLA YÜKÜMLÜ OLDUĞU KİMSENİN BLUNMADIĞI</a:t>
          </a:r>
          <a:r>
            <a:rPr lang="tr-TR" sz="1400" b="1" baseline="0">
              <a:solidFill>
                <a:srgbClr val="0070C0"/>
              </a:solidFill>
              <a:latin typeface="Times New Roman" panose="02020603050405020304" pitchFamily="18" charset="0"/>
              <a:cs typeface="Times New Roman" panose="02020603050405020304" pitchFamily="18" charset="0"/>
            </a:rPr>
            <a:t> KAMU GÖREVLİSİNİN  ASKERE GİTMESİ DURUMUNDA HAZIRLANACAK AYLIKLARDAN GERİ ALINACAK TUTARI HESAPLAMA TABLOSU, 5510 SAYILI KANUNA TABİ OLAN KAMU GÖREVLİSİNİN MEMURİYETİNİN SONA ERMESWİ DURUMUNDA HAZIRLANACAK AYLIKLARDAN GERİ ALINACAK TUTARI HESAPLAMA TABLOSU İLE AYNIDIR.!!!!!</a:t>
          </a:r>
          <a:endParaRPr lang="tr-TR" sz="1400" b="1">
            <a:solidFill>
              <a:srgbClr val="0070C0"/>
            </a:solidFill>
            <a:latin typeface="Times New Roman" panose="02020603050405020304" pitchFamily="18" charset="0"/>
            <a:cs typeface="Times New Roman" panose="02020603050405020304" pitchFamily="18" charset="0"/>
          </a:endParaRPr>
        </a:p>
      </xdr:txBody>
    </xdr:sp>
    <xdr:clientData/>
  </xdr:twoCellAnchor>
  <xdr:twoCellAnchor>
    <xdr:from>
      <xdr:col>17</xdr:col>
      <xdr:colOff>0</xdr:colOff>
      <xdr:row>17</xdr:row>
      <xdr:rowOff>0</xdr:rowOff>
    </xdr:from>
    <xdr:to>
      <xdr:col>26</xdr:col>
      <xdr:colOff>556684</xdr:colOff>
      <xdr:row>20</xdr:row>
      <xdr:rowOff>0</xdr:rowOff>
    </xdr:to>
    <xdr:sp macro="" textlink="">
      <xdr:nvSpPr>
        <xdr:cNvPr id="11" name="Yuvarlatılmış Dikdörtgen 10"/>
        <xdr:cNvSpPr/>
      </xdr:nvSpPr>
      <xdr:spPr>
        <a:xfrm>
          <a:off x="11832167" y="4095750"/>
          <a:ext cx="6324600" cy="762000"/>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200" b="0">
              <a:solidFill>
                <a:schemeClr val="tx1"/>
              </a:solidFill>
              <a:effectLst/>
              <a:latin typeface="Times New Roman" panose="02020603050405020304" pitchFamily="18" charset="0"/>
              <a:ea typeface="+mn-ea"/>
              <a:cs typeface="Times New Roman" panose="02020603050405020304" pitchFamily="18" charset="0"/>
            </a:rPr>
            <a:t>Yapılan hesaplama memuriyeti 5434 sayılı Kanunun 40 ıncı maddesinde belirtilen yaş hadleri ile sıhhi izin sürelerinin doldurulması hâli hariç diğer hâllerle sona erenlere ilişkindir</a:t>
          </a:r>
        </a:p>
        <a:p>
          <a:pPr algn="l"/>
          <a:endParaRPr lang="tr-TR" sz="1400" b="0">
            <a:solidFill>
              <a:sysClr val="windowText" lastClr="000000"/>
            </a:solidFill>
          </a:endParaRPr>
        </a:p>
      </xdr:txBody>
    </xdr:sp>
    <xdr:clientData/>
  </xdr:twoCellAnchor>
  <xdr:twoCellAnchor>
    <xdr:from>
      <xdr:col>17</xdr:col>
      <xdr:colOff>0</xdr:colOff>
      <xdr:row>22</xdr:row>
      <xdr:rowOff>0</xdr:rowOff>
    </xdr:from>
    <xdr:to>
      <xdr:col>26</xdr:col>
      <xdr:colOff>556683</xdr:colOff>
      <xdr:row>25</xdr:row>
      <xdr:rowOff>85726</xdr:rowOff>
    </xdr:to>
    <xdr:sp macro="" textlink="">
      <xdr:nvSpPr>
        <xdr:cNvPr id="12" name="Yuvarlatılmış Dikdörtgen 11"/>
        <xdr:cNvSpPr/>
      </xdr:nvSpPr>
      <xdr:spPr>
        <a:xfrm>
          <a:off x="11832167" y="5429250"/>
          <a:ext cx="6324599" cy="678393"/>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200" b="0">
              <a:solidFill>
                <a:schemeClr val="tx1"/>
              </a:solidFill>
              <a:latin typeface="Times New Roman" panose="02020603050405020304" pitchFamily="18" charset="0"/>
              <a:cs typeface="Times New Roman" panose="02020603050405020304" pitchFamily="18" charset="0"/>
            </a:rPr>
            <a:t>1) Ayın gün</a:t>
          </a:r>
          <a:r>
            <a:rPr lang="tr-TR" sz="1200" b="0" baseline="0">
              <a:solidFill>
                <a:schemeClr val="tx1"/>
              </a:solidFill>
              <a:latin typeface="Times New Roman" panose="02020603050405020304" pitchFamily="18" charset="0"/>
              <a:cs typeface="Times New Roman" panose="02020603050405020304" pitchFamily="18" charset="0"/>
            </a:rPr>
            <a:t> sayısı,  Prim hesaplamaları için her zaman 30 gün,</a:t>
          </a:r>
        </a:p>
        <a:p>
          <a:pPr algn="l"/>
          <a:r>
            <a:rPr lang="tr-TR" sz="1200" b="0" baseline="0">
              <a:solidFill>
                <a:schemeClr val="tx1"/>
              </a:solidFill>
              <a:latin typeface="Times New Roman" panose="02020603050405020304" pitchFamily="18" charset="0"/>
              <a:cs typeface="Times New Roman" panose="02020603050405020304" pitchFamily="18" charset="0"/>
            </a:rPr>
            <a:t>2) </a:t>
          </a:r>
          <a:r>
            <a:rPr lang="tr-TR" sz="1200" b="0">
              <a:solidFill>
                <a:schemeClr val="tx1"/>
              </a:solidFill>
              <a:effectLst/>
              <a:latin typeface="Times New Roman" panose="02020603050405020304" pitchFamily="18" charset="0"/>
              <a:ea typeface="+mn-ea"/>
              <a:cs typeface="Times New Roman" panose="02020603050405020304" pitchFamily="18" charset="0"/>
            </a:rPr>
            <a:t>Ayın gün</a:t>
          </a:r>
          <a:r>
            <a:rPr lang="tr-TR" sz="1200" b="0" baseline="0">
              <a:solidFill>
                <a:schemeClr val="tx1"/>
              </a:solidFill>
              <a:effectLst/>
              <a:latin typeface="Times New Roman" panose="02020603050405020304" pitchFamily="18" charset="0"/>
              <a:ea typeface="+mn-ea"/>
              <a:cs typeface="Times New Roman" panose="02020603050405020304" pitchFamily="18" charset="0"/>
            </a:rPr>
            <a:t> sayısı,  </a:t>
          </a:r>
          <a:r>
            <a:rPr lang="tr-TR" sz="1200" b="0" baseline="0">
              <a:solidFill>
                <a:schemeClr val="tx1"/>
              </a:solidFill>
              <a:latin typeface="Times New Roman" panose="02020603050405020304" pitchFamily="18" charset="0"/>
              <a:cs typeface="Times New Roman" panose="02020603050405020304" pitchFamily="18" charset="0"/>
            </a:rPr>
            <a:t>Aylık ve Vergi hesaplamaları için aydaki gün sayısı olarak dikkate alınacaktır</a:t>
          </a:r>
          <a:endParaRPr lang="tr-TR" sz="1200" b="0">
            <a:solidFill>
              <a:schemeClr val="tx1"/>
            </a:solidFill>
            <a:latin typeface="Times New Roman" panose="02020603050405020304" pitchFamily="18" charset="0"/>
            <a:cs typeface="Times New Roman" panose="02020603050405020304" pitchFamily="18" charset="0"/>
          </a:endParaRPr>
        </a:p>
      </xdr:txBody>
    </xdr:sp>
    <xdr:clientData/>
  </xdr:twoCellAnchor>
  <xdr:twoCellAnchor>
    <xdr:from>
      <xdr:col>17</xdr:col>
      <xdr:colOff>0</xdr:colOff>
      <xdr:row>27</xdr:row>
      <xdr:rowOff>21167</xdr:rowOff>
    </xdr:from>
    <xdr:to>
      <xdr:col>26</xdr:col>
      <xdr:colOff>545571</xdr:colOff>
      <xdr:row>33</xdr:row>
      <xdr:rowOff>59267</xdr:rowOff>
    </xdr:to>
    <xdr:sp macro="" textlink="">
      <xdr:nvSpPr>
        <xdr:cNvPr id="14" name="Yuvarlatılmış Dikdörtgen 13"/>
        <xdr:cNvSpPr/>
      </xdr:nvSpPr>
      <xdr:spPr>
        <a:xfrm>
          <a:off x="11832167" y="6445250"/>
          <a:ext cx="6313487" cy="1244600"/>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indent="0" algn="l"/>
          <a:r>
            <a:rPr lang="tr-TR" sz="1200" b="0">
              <a:solidFill>
                <a:schemeClr val="tx1"/>
              </a:solidFill>
              <a:latin typeface="Times New Roman" panose="02020603050405020304" pitchFamily="18" charset="0"/>
              <a:ea typeface="+mn-ea"/>
              <a:cs typeface="Times New Roman" panose="02020603050405020304" pitchFamily="18" charset="0"/>
            </a:rPr>
            <a:t>1)Aylığını tam olarak alıp ay başından sonra görevinden ayrılanlar için peşin ödenmiş aylığın çalışılmayan süreye ait kısmı geri alınır.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2) Mevzuatı gereğince kıst hesaplanmayan aylık unsurları ile çalışıldıktan sonra ödenen aylık unsurlar borçlandırmaya dahil edilmez..</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3) Diğer aylık unsurlarında ise çalışılmayan günler borçlandırmaya dahil edilir.</a:t>
          </a:r>
        </a:p>
      </xdr:txBody>
    </xdr:sp>
    <xdr:clientData/>
  </xdr:twoCellAnchor>
  <xdr:twoCellAnchor>
    <xdr:from>
      <xdr:col>16</xdr:col>
      <xdr:colOff>582084</xdr:colOff>
      <xdr:row>41</xdr:row>
      <xdr:rowOff>179917</xdr:rowOff>
    </xdr:from>
    <xdr:to>
      <xdr:col>26</xdr:col>
      <xdr:colOff>545571</xdr:colOff>
      <xdr:row>44</xdr:row>
      <xdr:rowOff>140758</xdr:rowOff>
    </xdr:to>
    <xdr:sp macro="" textlink="">
      <xdr:nvSpPr>
        <xdr:cNvPr id="15" name="Yuvarlatılmış Dikdörtgen 14"/>
        <xdr:cNvSpPr/>
      </xdr:nvSpPr>
      <xdr:spPr>
        <a:xfrm>
          <a:off x="11800417" y="9461500"/>
          <a:ext cx="6345237" cy="955675"/>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indent="0" algn="l"/>
          <a:r>
            <a:rPr lang="tr-TR" sz="1200" b="0">
              <a:solidFill>
                <a:schemeClr val="tx1"/>
              </a:solidFill>
              <a:latin typeface="Times New Roman" panose="02020603050405020304" pitchFamily="18" charset="0"/>
              <a:ea typeface="+mn-ea"/>
              <a:cs typeface="Times New Roman" panose="02020603050405020304" pitchFamily="18" charset="0"/>
            </a:rPr>
            <a:t>1) Ödenmesi gereken prim tutarları çalışılan gün sayısı dikkate alınarak hesaplanır.</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2) Aylık prim ve hizmet belgesi SGK’ye gönderildiği için çalışılmayan günler için ödenen prim tutarları SGK’den talep edilir ve kamu görevlisinin  borcuna dahil edilmez.</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3) SGK iadesi gerçekleştiğinde işveren payı gelir kaydedilir kişi payı kamu görevlisine iade edilir</a:t>
          </a:r>
          <a:r>
            <a:rPr lang="tr-TR" sz="1200" b="0" baseline="0">
              <a:solidFill>
                <a:schemeClr val="tx1"/>
              </a:solidFill>
            </a:rPr>
            <a:t>.</a:t>
          </a:r>
          <a:endParaRPr lang="tr-TR" sz="1200" b="0">
            <a:solidFill>
              <a:schemeClr val="tx1"/>
            </a:solidFill>
          </a:endParaRPr>
        </a:p>
      </xdr:txBody>
    </xdr:sp>
    <xdr:clientData/>
  </xdr:twoCellAnchor>
  <xdr:twoCellAnchor>
    <xdr:from>
      <xdr:col>10</xdr:col>
      <xdr:colOff>0</xdr:colOff>
      <xdr:row>58</xdr:row>
      <xdr:rowOff>329046</xdr:rowOff>
    </xdr:from>
    <xdr:to>
      <xdr:col>10</xdr:col>
      <xdr:colOff>560917</xdr:colOff>
      <xdr:row>58</xdr:row>
      <xdr:rowOff>359833</xdr:rowOff>
    </xdr:to>
    <xdr:cxnSp macro="">
      <xdr:nvCxnSpPr>
        <xdr:cNvPr id="18" name="Düz Ok Bağlayıcısı 17"/>
        <xdr:cNvCxnSpPr/>
      </xdr:nvCxnSpPr>
      <xdr:spPr>
        <a:xfrm>
          <a:off x="6265333" y="13918046"/>
          <a:ext cx="560917" cy="3078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63500</xdr:colOff>
      <xdr:row>64</xdr:row>
      <xdr:rowOff>84666</xdr:rowOff>
    </xdr:from>
    <xdr:to>
      <xdr:col>26</xdr:col>
      <xdr:colOff>366184</xdr:colOff>
      <xdr:row>65</xdr:row>
      <xdr:rowOff>165629</xdr:rowOff>
    </xdr:to>
    <xdr:sp macro="" textlink="">
      <xdr:nvSpPr>
        <xdr:cNvPr id="13" name="Yuvarlatılmış Dikdörtgen 12"/>
        <xdr:cNvSpPr/>
      </xdr:nvSpPr>
      <xdr:spPr>
        <a:xfrm>
          <a:off x="11895667" y="15716249"/>
          <a:ext cx="6070600" cy="461963"/>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Damga vergisinin tamamının “kesilmesi gereken vergi tutarı” olarak dikkate alınması gerekir.</a:t>
          </a:r>
        </a:p>
        <a:p>
          <a:endParaRPr lang="tr-TR" sz="1200" b="0" baseline="0">
            <a:solidFill>
              <a:schemeClr val="tx1"/>
            </a:solidFill>
            <a:latin typeface="+mn-lt"/>
            <a:ea typeface="+mn-ea"/>
            <a:cs typeface="+mn-cs"/>
          </a:endParaRPr>
        </a:p>
      </xdr:txBody>
    </xdr:sp>
    <xdr:clientData/>
  </xdr:twoCellAnchor>
  <xdr:twoCellAnchor>
    <xdr:from>
      <xdr:col>17</xdr:col>
      <xdr:colOff>0</xdr:colOff>
      <xdr:row>46</xdr:row>
      <xdr:rowOff>0</xdr:rowOff>
    </xdr:from>
    <xdr:to>
      <xdr:col>26</xdr:col>
      <xdr:colOff>569384</xdr:colOff>
      <xdr:row>63</xdr:row>
      <xdr:rowOff>85725</xdr:rowOff>
    </xdr:to>
    <xdr:sp macro="" textlink="">
      <xdr:nvSpPr>
        <xdr:cNvPr id="17" name="Yuvarlatılmış Dikdörtgen 16"/>
        <xdr:cNvSpPr/>
      </xdr:nvSpPr>
      <xdr:spPr>
        <a:xfrm>
          <a:off x="11832167" y="10869083"/>
          <a:ext cx="6337300" cy="4657725"/>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200" b="0" baseline="0">
              <a:solidFill>
                <a:schemeClr val="tx1"/>
              </a:solidFill>
              <a:latin typeface="+mn-lt"/>
              <a:ea typeface="+mn-ea"/>
              <a:cs typeface="+mn-cs"/>
            </a:rPr>
            <a:t>	</a:t>
          </a:r>
          <a:r>
            <a:rPr lang="tr-TR" sz="1200" b="0">
              <a:solidFill>
                <a:schemeClr val="tx1"/>
              </a:solidFill>
              <a:latin typeface="Times New Roman" panose="02020603050405020304" pitchFamily="18" charset="0"/>
              <a:ea typeface="+mn-ea"/>
              <a:cs typeface="Times New Roman" panose="02020603050405020304" pitchFamily="18" charset="0"/>
            </a:rPr>
            <a:t>Kamu Görevlisinin; </a:t>
          </a:r>
        </a:p>
        <a:p>
          <a:pPr algn="l"/>
          <a:r>
            <a:rPr lang="tr-TR" sz="1200" b="0">
              <a:solidFill>
                <a:schemeClr val="tx1"/>
              </a:solidFill>
              <a:latin typeface="Times New Roman" panose="02020603050405020304" pitchFamily="18" charset="0"/>
              <a:ea typeface="+mn-ea"/>
              <a:cs typeface="Times New Roman" panose="02020603050405020304" pitchFamily="18" charset="0"/>
            </a:rPr>
            <a:t>	-5510 saylı Kanuna tabi olması</a:t>
          </a:r>
        </a:p>
        <a:p>
          <a:pPr algn="l"/>
          <a:r>
            <a:rPr lang="tr-TR" sz="1200" b="0">
              <a:solidFill>
                <a:schemeClr val="tx1"/>
              </a:solidFill>
              <a:latin typeface="Times New Roman" panose="02020603050405020304" pitchFamily="18" charset="0"/>
              <a:ea typeface="+mn-ea"/>
              <a:cs typeface="Times New Roman" panose="02020603050405020304" pitchFamily="18" charset="0"/>
            </a:rPr>
            <a:t>	-SGK kişi payı dışında Gelir Gergisi Kanununa göre gelir vergisi matrahından  indirilmesi gereken başka bir unsurun bulunmaması</a:t>
          </a:r>
        </a:p>
        <a:p>
          <a:pPr algn="l"/>
          <a:r>
            <a:rPr lang="tr-TR" sz="1200" b="0">
              <a:solidFill>
                <a:schemeClr val="tx1"/>
              </a:solidFill>
              <a:latin typeface="Times New Roman" panose="02020603050405020304" pitchFamily="18" charset="0"/>
              <a:ea typeface="+mn-ea"/>
              <a:cs typeface="Times New Roman" panose="02020603050405020304" pitchFamily="18" charset="0"/>
            </a:rPr>
            <a:t>	-Çalışılan ayın gün sayısının 30 olması</a:t>
          </a:r>
        </a:p>
        <a:p>
          <a:pPr algn="l"/>
          <a:r>
            <a:rPr lang="tr-TR" sz="1200" b="0">
              <a:solidFill>
                <a:schemeClr val="tx1"/>
              </a:solidFill>
              <a:latin typeface="Times New Roman" panose="02020603050405020304" pitchFamily="18" charset="0"/>
              <a:ea typeface="+mn-ea"/>
              <a:cs typeface="Times New Roman" panose="02020603050405020304" pitchFamily="18" charset="0"/>
            </a:rPr>
            <a:t>	-Görevden ayrılma biçiminin memuriyetin sona ermesi ya da aylıksız izne ayrılma durumu olması </a:t>
          </a:r>
        </a:p>
        <a:p>
          <a:pPr algn="l"/>
          <a:r>
            <a:rPr lang="tr-TR" sz="1200" b="0">
              <a:solidFill>
                <a:schemeClr val="tx1"/>
              </a:solidFill>
              <a:latin typeface="Times New Roman" panose="02020603050405020304" pitchFamily="18" charset="0"/>
              <a:ea typeface="+mn-ea"/>
              <a:cs typeface="Times New Roman" panose="02020603050405020304" pitchFamily="18" charset="0"/>
            </a:rPr>
            <a:t>	Yukarıdaki 4 durumun aynı anda var </a:t>
          </a:r>
          <a:r>
            <a:rPr lang="tr-TR" sz="1200" b="1" u="sng">
              <a:solidFill>
                <a:schemeClr val="tx1"/>
              </a:solidFill>
              <a:latin typeface="Times New Roman" panose="02020603050405020304" pitchFamily="18" charset="0"/>
              <a:ea typeface="+mn-ea"/>
              <a:cs typeface="Times New Roman" panose="02020603050405020304" pitchFamily="18" charset="0"/>
            </a:rPr>
            <a:t>olmaması </a:t>
          </a:r>
          <a:r>
            <a:rPr lang="tr-TR" sz="1200" b="0">
              <a:solidFill>
                <a:schemeClr val="tx1"/>
              </a:solidFill>
              <a:latin typeface="Times New Roman" panose="02020603050405020304" pitchFamily="18" charset="0"/>
              <a:ea typeface="+mn-ea"/>
              <a:cs typeface="Times New Roman" panose="02020603050405020304" pitchFamily="18" charset="0"/>
            </a:rPr>
            <a:t> durumunda  yersiz kesilen vergi tutarını bulmak için sadece aşağıdaki yöntem kullanılabilir.  </a:t>
          </a:r>
        </a:p>
        <a:p>
          <a:pPr algn="l"/>
          <a:r>
            <a:rPr lang="tr-TR" sz="1200" b="1" u="sng">
              <a:solidFill>
                <a:schemeClr val="tx1"/>
              </a:solidFill>
              <a:latin typeface="Times New Roman" panose="02020603050405020304" pitchFamily="18" charset="0"/>
              <a:ea typeface="+mn-ea"/>
              <a:cs typeface="Times New Roman" panose="02020603050405020304" pitchFamily="18" charset="0"/>
            </a:rPr>
            <a:t>Vergiye Dahil Aylık Unsurları Dikkate Alınarak Hesaplama </a:t>
          </a:r>
          <a:r>
            <a:rPr lang="tr-TR" sz="1200" b="0">
              <a:solidFill>
                <a:schemeClr val="tx1"/>
              </a:solidFill>
              <a:latin typeface="Times New Roman" panose="02020603050405020304" pitchFamily="18" charset="0"/>
              <a:ea typeface="+mn-ea"/>
              <a:cs typeface="Times New Roman" panose="02020603050405020304" pitchFamily="18" charset="0"/>
            </a:rPr>
            <a:t>:</a:t>
          </a:r>
        </a:p>
        <a:p>
          <a:pPr algn="l"/>
          <a:r>
            <a:rPr lang="tr-TR" sz="1200" b="0">
              <a:solidFill>
                <a:schemeClr val="tx1"/>
              </a:solidFill>
              <a:latin typeface="Times New Roman" panose="02020603050405020304" pitchFamily="18" charset="0"/>
              <a:ea typeface="+mn-ea"/>
              <a:cs typeface="Times New Roman" panose="02020603050405020304" pitchFamily="18" charset="0"/>
            </a:rPr>
            <a:t> 	Yersiz kesilen vergi tutarını hesaplamak için aşağıdaki süreç kullanılır..</a:t>
          </a:r>
        </a:p>
        <a:p>
          <a:pPr algn="l"/>
          <a:r>
            <a:rPr lang="tr-TR" sz="1200" b="0">
              <a:solidFill>
                <a:schemeClr val="tx1"/>
              </a:solidFill>
              <a:latin typeface="Times New Roman" panose="02020603050405020304" pitchFamily="18" charset="0"/>
              <a:ea typeface="+mn-ea"/>
              <a:cs typeface="Times New Roman" panose="02020603050405020304" pitchFamily="18" charset="0"/>
            </a:rPr>
            <a:t>	 I.Vergiye dahil olan aylık unsurları, çalışılan güne göre hesaplanarak toplanmalıdır. </a:t>
          </a:r>
        </a:p>
        <a:p>
          <a:pPr algn="l"/>
          <a:r>
            <a:rPr lang="tr-TR" sz="1200" b="0">
              <a:solidFill>
                <a:schemeClr val="tx1"/>
              </a:solidFill>
              <a:latin typeface="Times New Roman" panose="02020603050405020304" pitchFamily="18" charset="0"/>
              <a:ea typeface="+mn-ea"/>
              <a:cs typeface="Times New Roman" panose="02020603050405020304" pitchFamily="18" charset="0"/>
            </a:rPr>
            <a:t>	II. Bulunan bu tutardan, ; SGK kişi payları, (5434 sayılı Kanuna tabi olan personelde tamamı, 5510 sayılı Kanuna tabi olan personelde çalışılan güne göre bulunun tutar) Gelir Gergisi Kanununa göre gelir vergisi matrahından  indirilmesi gereken diğer unsurlar   çıkarılarak çalışılan güne göre vergi matrahı bulunmalıdır.</a:t>
          </a:r>
        </a:p>
        <a:p>
          <a:pPr algn="l"/>
          <a:r>
            <a:rPr lang="tr-TR" sz="1200" b="0">
              <a:solidFill>
                <a:schemeClr val="tx1"/>
              </a:solidFill>
              <a:latin typeface="Times New Roman" panose="02020603050405020304" pitchFamily="18" charset="0"/>
              <a:ea typeface="+mn-ea"/>
              <a:cs typeface="Times New Roman" panose="02020603050405020304" pitchFamily="18" charset="0"/>
            </a:rPr>
            <a:t>	III. Bu tutara kamu görevlisinin kümülatif vergi matrahı göz önünde bulundurularak vergi oranı uygulanmalıdır. </a:t>
          </a:r>
        </a:p>
        <a:p>
          <a:pPr algn="l"/>
          <a:r>
            <a:rPr lang="tr-TR" sz="1200" b="0">
              <a:solidFill>
                <a:schemeClr val="tx1"/>
              </a:solidFill>
              <a:latin typeface="Times New Roman" panose="02020603050405020304" pitchFamily="18" charset="0"/>
              <a:ea typeface="+mn-ea"/>
              <a:cs typeface="Times New Roman" panose="02020603050405020304" pitchFamily="18" charset="0"/>
            </a:rPr>
            <a:t>	IV. Bu tutardan da vergi istisnası çıkarıldığında, çalışılan güne göre kesilmesi gereken vergi tutarı bulunmalıdır.</a:t>
          </a:r>
        </a:p>
        <a:p>
          <a:pPr algn="l"/>
          <a:r>
            <a:rPr lang="tr-TR" sz="1200" b="0">
              <a:solidFill>
                <a:schemeClr val="tx1"/>
              </a:solidFill>
              <a:latin typeface="Times New Roman" panose="02020603050405020304" pitchFamily="18" charset="0"/>
              <a:ea typeface="+mn-ea"/>
              <a:cs typeface="Times New Roman" panose="02020603050405020304" pitchFamily="18" charset="0"/>
            </a:rPr>
            <a:t>	V. Daha sonra yersiz kesilen vergi tutarı bulunmalıdır.</a:t>
          </a:r>
        </a:p>
        <a:p>
          <a:pPr algn="l"/>
          <a:endParaRPr lang="tr-TR" sz="1200" b="0" baseline="0">
            <a:solidFill>
              <a:schemeClr val="tx1"/>
            </a:solidFill>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19</xdr:col>
      <xdr:colOff>372835</xdr:colOff>
      <xdr:row>39</xdr:row>
      <xdr:rowOff>209549</xdr:rowOff>
    </xdr:from>
    <xdr:to>
      <xdr:col>30</xdr:col>
      <xdr:colOff>523874</xdr:colOff>
      <xdr:row>48</xdr:row>
      <xdr:rowOff>104775</xdr:rowOff>
    </xdr:to>
    <xdr:sp macro="" textlink="">
      <xdr:nvSpPr>
        <xdr:cNvPr id="5" name="Yuvarlatılmış Dikdörtgen 4"/>
        <xdr:cNvSpPr/>
      </xdr:nvSpPr>
      <xdr:spPr>
        <a:xfrm>
          <a:off x="12631510" y="9534524"/>
          <a:ext cx="6151789" cy="2266951"/>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indent="0" algn="l"/>
          <a:r>
            <a:rPr lang="tr-TR" sz="1200" b="0">
              <a:solidFill>
                <a:schemeClr val="tx1"/>
              </a:solidFill>
              <a:latin typeface="Times New Roman" panose="02020603050405020304" pitchFamily="18" charset="0"/>
              <a:ea typeface="+mn-ea"/>
              <a:cs typeface="Times New Roman" panose="02020603050405020304" pitchFamily="18" charset="0"/>
            </a:rPr>
            <a:t>1) Ödenmesi gereken prim tutarları çalışılan gün sayısı dikkate alınarak hesaplanır.</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2) Aylık prim ve hizmet belgesi SGK’ye gönderilmediği için, çalışılan gün sayısı dikkate alınarak SGK’ye bildirim yapılır.</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3) Tabloda "Ödenmesi gereken prim" başlığı altında yer alan devlet payı toplamı SGK'ye bildirilmesi gereken işveren payıdır.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4)Tabloda "Ödenmesi gereken prim" başlığı altında yer alan kişi payı toplamı SGK'ye bildirilmesi gereken kişi payıdır.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5)Tabloda "Hak edilmeyen" başlığı altında yer alan devlet payı toplamı gelir kaydedilir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6)Tabloda "Hak edilmeyen" başlığı altında yer alan kişi payı  toplamı kamu görevlisinin borcunu azaltıcı unsur olarak dikkate alınır.</a:t>
          </a:r>
        </a:p>
      </xdr:txBody>
    </xdr:sp>
    <xdr:clientData/>
  </xdr:twoCellAnchor>
  <xdr:twoCellAnchor>
    <xdr:from>
      <xdr:col>19</xdr:col>
      <xdr:colOff>390525</xdr:colOff>
      <xdr:row>5</xdr:row>
      <xdr:rowOff>114300</xdr:rowOff>
    </xdr:from>
    <xdr:to>
      <xdr:col>31</xdr:col>
      <xdr:colOff>96610</xdr:colOff>
      <xdr:row>9</xdr:row>
      <xdr:rowOff>102054</xdr:rowOff>
    </xdr:to>
    <xdr:sp macro="" textlink="">
      <xdr:nvSpPr>
        <xdr:cNvPr id="9" name="Yuvarlatılmış Dikdörtgen 8"/>
        <xdr:cNvSpPr/>
      </xdr:nvSpPr>
      <xdr:spPr>
        <a:xfrm>
          <a:off x="12649200" y="2419350"/>
          <a:ext cx="6316435" cy="749754"/>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200" b="0">
              <a:solidFill>
                <a:schemeClr val="tx1"/>
              </a:solidFill>
              <a:effectLst/>
              <a:latin typeface="Times New Roman" panose="02020603050405020304" pitchFamily="18" charset="0"/>
              <a:ea typeface="+mn-ea"/>
              <a:cs typeface="Times New Roman" panose="02020603050405020304" pitchFamily="18" charset="0"/>
            </a:rPr>
            <a:t>Yapılan hesaplama memuriyeti 5434 sayılı Kanunun 40 ıncı maddesinde belirtilen yaş hadleri ile sıhhi izin sürelerinin doldurulması hâli hariç diğer hâllerle sona erenlere ilişkindir</a:t>
          </a:r>
        </a:p>
        <a:p>
          <a:pPr algn="l"/>
          <a:endParaRPr lang="tr-TR" sz="1400" b="0">
            <a:solidFill>
              <a:sysClr val="windowText" lastClr="000000"/>
            </a:solidFill>
          </a:endParaRPr>
        </a:p>
      </xdr:txBody>
    </xdr:sp>
    <xdr:clientData/>
  </xdr:twoCellAnchor>
  <xdr:twoCellAnchor>
    <xdr:from>
      <xdr:col>19</xdr:col>
      <xdr:colOff>361950</xdr:colOff>
      <xdr:row>12</xdr:row>
      <xdr:rowOff>66675</xdr:rowOff>
    </xdr:from>
    <xdr:to>
      <xdr:col>31</xdr:col>
      <xdr:colOff>76199</xdr:colOff>
      <xdr:row>15</xdr:row>
      <xdr:rowOff>173568</xdr:rowOff>
    </xdr:to>
    <xdr:sp macro="" textlink="">
      <xdr:nvSpPr>
        <xdr:cNvPr id="10" name="Yuvarlatılmış Dikdörtgen 9"/>
        <xdr:cNvSpPr/>
      </xdr:nvSpPr>
      <xdr:spPr>
        <a:xfrm>
          <a:off x="12620625" y="3705225"/>
          <a:ext cx="6324599" cy="678393"/>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200" b="0">
              <a:solidFill>
                <a:schemeClr val="tx1"/>
              </a:solidFill>
              <a:latin typeface="Times New Roman" panose="02020603050405020304" pitchFamily="18" charset="0"/>
              <a:cs typeface="Times New Roman" panose="02020603050405020304" pitchFamily="18" charset="0"/>
            </a:rPr>
            <a:t>1) Ayın gün</a:t>
          </a:r>
          <a:r>
            <a:rPr lang="tr-TR" sz="1200" b="0" baseline="0">
              <a:solidFill>
                <a:schemeClr val="tx1"/>
              </a:solidFill>
              <a:latin typeface="Times New Roman" panose="02020603050405020304" pitchFamily="18" charset="0"/>
              <a:cs typeface="Times New Roman" panose="02020603050405020304" pitchFamily="18" charset="0"/>
            </a:rPr>
            <a:t> sayısı,  Prim hesaplamaları için her zaman 30 gün,</a:t>
          </a:r>
        </a:p>
        <a:p>
          <a:pPr algn="l"/>
          <a:r>
            <a:rPr lang="tr-TR" sz="1200" b="0" baseline="0">
              <a:solidFill>
                <a:schemeClr val="tx1"/>
              </a:solidFill>
              <a:latin typeface="Times New Roman" panose="02020603050405020304" pitchFamily="18" charset="0"/>
              <a:cs typeface="Times New Roman" panose="02020603050405020304" pitchFamily="18" charset="0"/>
            </a:rPr>
            <a:t>2) </a:t>
          </a:r>
          <a:r>
            <a:rPr lang="tr-TR" sz="1200" b="0">
              <a:solidFill>
                <a:schemeClr val="tx1"/>
              </a:solidFill>
              <a:effectLst/>
              <a:latin typeface="Times New Roman" panose="02020603050405020304" pitchFamily="18" charset="0"/>
              <a:ea typeface="+mn-ea"/>
              <a:cs typeface="Times New Roman" panose="02020603050405020304" pitchFamily="18" charset="0"/>
            </a:rPr>
            <a:t>Ayın gün</a:t>
          </a:r>
          <a:r>
            <a:rPr lang="tr-TR" sz="1200" b="0" baseline="0">
              <a:solidFill>
                <a:schemeClr val="tx1"/>
              </a:solidFill>
              <a:effectLst/>
              <a:latin typeface="Times New Roman" panose="02020603050405020304" pitchFamily="18" charset="0"/>
              <a:ea typeface="+mn-ea"/>
              <a:cs typeface="Times New Roman" panose="02020603050405020304" pitchFamily="18" charset="0"/>
            </a:rPr>
            <a:t> sayısı,  </a:t>
          </a:r>
          <a:r>
            <a:rPr lang="tr-TR" sz="1200" b="0" baseline="0">
              <a:solidFill>
                <a:schemeClr val="tx1"/>
              </a:solidFill>
              <a:latin typeface="Times New Roman" panose="02020603050405020304" pitchFamily="18" charset="0"/>
              <a:cs typeface="Times New Roman" panose="02020603050405020304" pitchFamily="18" charset="0"/>
            </a:rPr>
            <a:t>Aylık ve Vergi hesaplamaları için aydaki gün sayısı olarak dikkate alınacaktır</a:t>
          </a:r>
          <a:endParaRPr lang="tr-TR" sz="1200" b="0">
            <a:solidFill>
              <a:schemeClr val="tx1"/>
            </a:solidFill>
            <a:latin typeface="Times New Roman" panose="02020603050405020304" pitchFamily="18" charset="0"/>
            <a:cs typeface="Times New Roman" panose="02020603050405020304" pitchFamily="18" charset="0"/>
          </a:endParaRPr>
        </a:p>
      </xdr:txBody>
    </xdr:sp>
    <xdr:clientData/>
  </xdr:twoCellAnchor>
  <xdr:twoCellAnchor>
    <xdr:from>
      <xdr:col>20</xdr:col>
      <xdr:colOff>0</xdr:colOff>
      <xdr:row>22</xdr:row>
      <xdr:rowOff>0</xdr:rowOff>
    </xdr:from>
    <xdr:to>
      <xdr:col>31</xdr:col>
      <xdr:colOff>103187</xdr:colOff>
      <xdr:row>28</xdr:row>
      <xdr:rowOff>44450</xdr:rowOff>
    </xdr:to>
    <xdr:sp macro="" textlink="">
      <xdr:nvSpPr>
        <xdr:cNvPr id="12" name="Yuvarlatılmış Dikdörtgen 11"/>
        <xdr:cNvSpPr/>
      </xdr:nvSpPr>
      <xdr:spPr>
        <a:xfrm>
          <a:off x="12658725" y="5924550"/>
          <a:ext cx="6313487" cy="1244600"/>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indent="0" algn="l"/>
          <a:r>
            <a:rPr lang="tr-TR" sz="1200" b="0">
              <a:solidFill>
                <a:schemeClr val="tx1"/>
              </a:solidFill>
              <a:latin typeface="Times New Roman" panose="02020603050405020304" pitchFamily="18" charset="0"/>
              <a:ea typeface="+mn-ea"/>
              <a:cs typeface="Times New Roman" panose="02020603050405020304" pitchFamily="18" charset="0"/>
            </a:rPr>
            <a:t>1)Aylığını tam olarak alıp ay başından sonra görevinden ayrılanlar için peşin ödenmiş aylığın çalışılmayan süreye ait kısmı geri alınır.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2) Mevzuatı gereğince kıst hesaplanmayan aylık unsurları ile çalışıldıktan sonra ödenen aylık unsurlar borçlandırmaya dahil edilmez..</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3) Diğer aylık unsurlarında ise çalışılmayan günler borçlandırmaya dahil edilir.</a:t>
          </a:r>
        </a:p>
      </xdr:txBody>
    </xdr:sp>
    <xdr:clientData/>
  </xdr:twoCellAnchor>
  <xdr:twoCellAnchor>
    <xdr:from>
      <xdr:col>20</xdr:col>
      <xdr:colOff>571500</xdr:colOff>
      <xdr:row>75</xdr:row>
      <xdr:rowOff>104775</xdr:rowOff>
    </xdr:from>
    <xdr:to>
      <xdr:col>31</xdr:col>
      <xdr:colOff>431800</xdr:colOff>
      <xdr:row>77</xdr:row>
      <xdr:rowOff>185738</xdr:rowOff>
    </xdr:to>
    <xdr:sp macro="" textlink="">
      <xdr:nvSpPr>
        <xdr:cNvPr id="8" name="Yuvarlatılmış Dikdörtgen 7"/>
        <xdr:cNvSpPr/>
      </xdr:nvSpPr>
      <xdr:spPr>
        <a:xfrm>
          <a:off x="13230225" y="18307050"/>
          <a:ext cx="6070600" cy="461963"/>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Damga vergisinin tamamının “kesilmesi gereken vergi tutarı” olarak dikkate alınması gerekir.</a:t>
          </a:r>
        </a:p>
        <a:p>
          <a:endParaRPr lang="tr-TR" sz="1200" b="0" baseline="0">
            <a:solidFill>
              <a:schemeClr val="tx1"/>
            </a:solidFill>
            <a:latin typeface="+mn-lt"/>
            <a:ea typeface="+mn-ea"/>
            <a:cs typeface="+mn-cs"/>
          </a:endParaRPr>
        </a:p>
      </xdr:txBody>
    </xdr:sp>
    <xdr:clientData/>
  </xdr:twoCellAnchor>
  <xdr:twoCellAnchor>
    <xdr:from>
      <xdr:col>19</xdr:col>
      <xdr:colOff>190500</xdr:colOff>
      <xdr:row>49</xdr:row>
      <xdr:rowOff>9525</xdr:rowOff>
    </xdr:from>
    <xdr:to>
      <xdr:col>34</xdr:col>
      <xdr:colOff>581025</xdr:colOff>
      <xdr:row>72</xdr:row>
      <xdr:rowOff>85727</xdr:rowOff>
    </xdr:to>
    <xdr:sp macro="" textlink="">
      <xdr:nvSpPr>
        <xdr:cNvPr id="11" name="Yuvarlatılmış Dikdörtgen 10"/>
        <xdr:cNvSpPr/>
      </xdr:nvSpPr>
      <xdr:spPr>
        <a:xfrm>
          <a:off x="12449175" y="11896725"/>
          <a:ext cx="8829675" cy="5819777"/>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indent="0" algn="l"/>
          <a:r>
            <a:rPr lang="tr-TR" sz="1200" b="0">
              <a:solidFill>
                <a:schemeClr val="tx1"/>
              </a:solidFill>
              <a:latin typeface="Times New Roman" panose="02020603050405020304" pitchFamily="18" charset="0"/>
              <a:ea typeface="+mn-ea"/>
              <a:cs typeface="Times New Roman" panose="02020603050405020304" pitchFamily="18" charset="0"/>
            </a:rPr>
            <a:t>	Kamu Görevlisinin; </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	-5510 saylı Kanuna tabi olması</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	-SGK kişi payı dışında Gelir Gergisi Kanununa göre gelir vergisi matrahından  indirilmesi gereken başka bir unsurun bulunmaması</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	-Çalışılan ayın gün sayısının 30 olması</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	-Görevden ayrılma biçiminin memuriyetin sona ermesi ya da aylıksız izne ayrılma durumu olması </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	Yukarıdaki 4 durumun aynı anda var olması durumunda, yersiz kesilen vergi tutarını bulmak için 3 yöntem kullanılabilir.</a:t>
          </a:r>
        </a:p>
        <a:p>
          <a:pPr algn="l"/>
          <a:r>
            <a:rPr lang="tr-TR" sz="1200" b="1" u="sng" baseline="0">
              <a:solidFill>
                <a:schemeClr val="tx1"/>
              </a:solidFill>
              <a:latin typeface="Times New Roman" panose="02020603050405020304" pitchFamily="18" charset="0"/>
              <a:ea typeface="+mn-ea"/>
              <a:cs typeface="Times New Roman" panose="02020603050405020304" pitchFamily="18" charset="0"/>
            </a:rPr>
            <a:t>1)Vergiye Dahil Aylık Unsurları Dikkate Alınarak Hesaplama :</a:t>
          </a:r>
        </a:p>
        <a:p>
          <a:pPr algn="l"/>
          <a:r>
            <a:rPr lang="tr-TR" sz="1200" b="0">
              <a:solidFill>
                <a:schemeClr val="tx1"/>
              </a:solidFill>
              <a:latin typeface="Times New Roman" panose="02020603050405020304" pitchFamily="18" charset="0"/>
              <a:ea typeface="+mn-ea"/>
              <a:cs typeface="Times New Roman" panose="02020603050405020304" pitchFamily="18" charset="0"/>
            </a:rPr>
            <a:t> 	Yersiz kesilen vergi tutarını hesaplamak</a:t>
          </a:r>
          <a:r>
            <a:rPr lang="tr-TR" sz="1200" b="0" baseline="0">
              <a:solidFill>
                <a:schemeClr val="tx1"/>
              </a:solidFill>
              <a:latin typeface="Times New Roman" panose="02020603050405020304" pitchFamily="18" charset="0"/>
              <a:ea typeface="+mn-ea"/>
              <a:cs typeface="Times New Roman" panose="02020603050405020304" pitchFamily="18" charset="0"/>
            </a:rPr>
            <a:t> için aşağıdaki süreç kullanılır..</a:t>
          </a:r>
          <a:endParaRPr lang="tr-TR" sz="1200" b="0">
            <a:solidFill>
              <a:schemeClr val="tx1"/>
            </a:solidFill>
            <a:latin typeface="Times New Roman" panose="02020603050405020304" pitchFamily="18" charset="0"/>
            <a:ea typeface="+mn-ea"/>
            <a:cs typeface="Times New Roman" panose="02020603050405020304" pitchFamily="18" charset="0"/>
          </a:endParaRPr>
        </a:p>
        <a:p>
          <a:pPr algn="l"/>
          <a:r>
            <a:rPr lang="tr-TR" sz="1200" b="0">
              <a:solidFill>
                <a:schemeClr val="tx1"/>
              </a:solidFill>
              <a:latin typeface="Times New Roman" panose="02020603050405020304" pitchFamily="18" charset="0"/>
              <a:ea typeface="+mn-ea"/>
              <a:cs typeface="Times New Roman" panose="02020603050405020304" pitchFamily="18" charset="0"/>
            </a:rPr>
            <a:t>	 I.Vergiye dahil olan aylık unsurları, çalışılan güne göre hesaplanarak toplanmalıdır. </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	II. Bulunan bu tutardan, ; SGK kişi payları, (5434 sayılı Kanuna tabi olan personelde tamamı, 5510 sayılı Kanuna tabi olan personelde çalışılan güne göre bulunun tutar) Gelir Gergisi Kanununa göre gelir vergisi matrahından  indirilmesi gereken diğer unsurlar   çıkarılarak çalışılan güne göre vergi matrahı bulunmalıdır.</a:t>
          </a:r>
        </a:p>
        <a:p>
          <a:pPr algn="l"/>
          <a:r>
            <a:rPr lang="tr-TR" sz="1200" b="0">
              <a:solidFill>
                <a:schemeClr val="tx1"/>
              </a:solidFill>
              <a:latin typeface="Times New Roman" panose="02020603050405020304" pitchFamily="18" charset="0"/>
              <a:ea typeface="+mn-ea"/>
              <a:cs typeface="Times New Roman" panose="02020603050405020304" pitchFamily="18" charset="0"/>
            </a:rPr>
            <a:t>	III. Bu tutara kamu görevlisinin kümülatif vergi matrahı göz önünde bulundurularak vergi oranı uygulanmalıdır. </a:t>
          </a:r>
        </a:p>
        <a:p>
          <a:pPr algn="l"/>
          <a:r>
            <a:rPr lang="tr-TR" sz="1200" b="0">
              <a:solidFill>
                <a:schemeClr val="tx1"/>
              </a:solidFill>
              <a:latin typeface="Times New Roman" panose="02020603050405020304" pitchFamily="18" charset="0"/>
              <a:ea typeface="+mn-ea"/>
              <a:cs typeface="Times New Roman" panose="02020603050405020304" pitchFamily="18" charset="0"/>
            </a:rPr>
            <a:t>	IV. Bu tutardan da vergi istisnası çıkarıldığında, çalışılan güne göre kesilmesi gereken vergi tutarı bulunmalıdır.</a:t>
          </a:r>
        </a:p>
        <a:p>
          <a:pPr algn="l"/>
          <a:r>
            <a:rPr lang="tr-TR" sz="1200" b="0">
              <a:solidFill>
                <a:schemeClr val="tx1"/>
              </a:solidFill>
              <a:latin typeface="Times New Roman" panose="02020603050405020304" pitchFamily="18" charset="0"/>
              <a:ea typeface="+mn-ea"/>
              <a:cs typeface="Times New Roman" panose="02020603050405020304" pitchFamily="18" charset="0"/>
            </a:rPr>
            <a:t>	V. Daha sonra yersiz kesilen vergi tutarı bulunmalıdır.</a:t>
          </a:r>
        </a:p>
        <a:p>
          <a:pPr algn="l"/>
          <a:r>
            <a:rPr lang="tr-TR" sz="1200" b="1" u="sng">
              <a:solidFill>
                <a:schemeClr val="tx1"/>
              </a:solidFill>
              <a:latin typeface="Times New Roman" panose="02020603050405020304" pitchFamily="18" charset="0"/>
              <a:ea typeface="+mn-ea"/>
              <a:cs typeface="Times New Roman" panose="02020603050405020304" pitchFamily="18" charset="0"/>
            </a:rPr>
            <a:t>2) Aylık Vergi Matrahı Dikkate Alınarak Hesaplama</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u="none">
              <a:solidFill>
                <a:schemeClr val="tx1"/>
              </a:solidFill>
              <a:latin typeface="Times New Roman" panose="02020603050405020304" pitchFamily="18" charset="0"/>
              <a:ea typeface="+mn-ea"/>
              <a:cs typeface="Times New Roman" panose="02020603050405020304" pitchFamily="18" charset="0"/>
            </a:rPr>
            <a:t>	</a:t>
          </a:r>
          <a:r>
            <a:rPr lang="tr-TR" sz="1200" b="0">
              <a:solidFill>
                <a:schemeClr val="tx1"/>
              </a:solidFill>
              <a:latin typeface="Times New Roman" panose="02020603050405020304" pitchFamily="18" charset="0"/>
              <a:ea typeface="+mn-ea"/>
              <a:cs typeface="Times New Roman" panose="02020603050405020304" pitchFamily="18" charset="0"/>
            </a:rPr>
            <a:t>Yersiz kesilen vergi tutarını hesaplamak için aşağıdaki süreç kullanılır.</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 	I. Aylık vergi Matrahı tutarından, çalışılan gün sayısı dikkate alınarak  çalışılan güne göre vergi matrahı bulunmalıdır.</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	II. Bu tutara kamu görevlisinin kümülatif vergi matrahı göz önünde bulundurularak vergi oranı uygulanmalıdır. </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	III. Bu tutardan da vergi istisnası çıkarıldığında, çalışılan güne göre kesilmesi gereken vergi tutarı bulunmalıdır.</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	V. Daha sonra yersiz kesilen vergi tutarı bulunmalıdır.</a:t>
          </a:r>
        </a:p>
        <a:p>
          <a:pPr marL="0" indent="0" algn="l"/>
          <a:r>
            <a:rPr lang="tr-TR" sz="1200" b="1" u="sng">
              <a:solidFill>
                <a:schemeClr val="tx1"/>
              </a:solidFill>
              <a:latin typeface="Times New Roman" panose="02020603050405020304" pitchFamily="18" charset="0"/>
              <a:ea typeface="+mn-ea"/>
              <a:cs typeface="Times New Roman" panose="02020603050405020304" pitchFamily="18" charset="0"/>
            </a:rPr>
            <a:t>3) Aylıklardan Geri Alınacak Tutarı Hesaplama Tablosunda Yer Alan Formülün Uygulanması</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	I.((Hesaplanan gelir vergisi/aydaki gün sayısı*çalışılan gün sayısı)-(Gelir vergisi istisna tutarı)) formülü uygulanarak kesilmesi gereken vergi tutarı bulunmalıdır.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	II.Daha sonra yersiz kesilen vergi tutarı bulunmalıdır.</a:t>
          </a:r>
        </a:p>
        <a:p>
          <a:pPr marL="0" marR="0" lvl="0" indent="0" algn="l" defTabSz="914400" eaLnBrk="1" fontAlgn="auto" latinLnBrk="0" hangingPunct="1">
            <a:lnSpc>
              <a:spcPct val="100000"/>
            </a:lnSpc>
            <a:spcBef>
              <a:spcPts val="0"/>
            </a:spcBef>
            <a:spcAft>
              <a:spcPts val="0"/>
            </a:spcAft>
            <a:buClrTx/>
            <a:buSzTx/>
            <a:buFontTx/>
            <a:buNone/>
            <a:tabLst/>
            <a:defRPr/>
          </a:pPr>
          <a:endParaRPr lang="tr-TR" sz="1200">
            <a:solidFill>
              <a:schemeClr val="tx1"/>
            </a:solidFill>
            <a:effectLst/>
          </a:endParaRPr>
        </a:p>
        <a:p>
          <a:pPr algn="l"/>
          <a:endParaRPr lang="tr-TR" sz="1200" b="0" baseline="0">
            <a:solidFill>
              <a:schemeClr val="tx1"/>
            </a:solidFill>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20</xdr:col>
      <xdr:colOff>0</xdr:colOff>
      <xdr:row>3</xdr:row>
      <xdr:rowOff>0</xdr:rowOff>
    </xdr:from>
    <xdr:to>
      <xdr:col>31</xdr:col>
      <xdr:colOff>106894</xdr:colOff>
      <xdr:row>12</xdr:row>
      <xdr:rowOff>120650</xdr:rowOff>
    </xdr:to>
    <xdr:sp macro="" textlink="">
      <xdr:nvSpPr>
        <xdr:cNvPr id="10" name="Yuvarlatılmış Dikdörtgen 9"/>
        <xdr:cNvSpPr/>
      </xdr:nvSpPr>
      <xdr:spPr>
        <a:xfrm>
          <a:off x="14605000" y="1301750"/>
          <a:ext cx="6372227" cy="2057400"/>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400" b="1">
              <a:solidFill>
                <a:srgbClr val="0070C0"/>
              </a:solidFill>
              <a:latin typeface="Times New Roman" panose="02020603050405020304" pitchFamily="18" charset="0"/>
              <a:cs typeface="Times New Roman" panose="02020603050405020304" pitchFamily="18" charset="0"/>
            </a:rPr>
            <a:t>!!!!!! 5510 SAYILI  KANUNA TABİ VE BAKMAKLA YÜKÜMLÜ OLDUĞU KİMSENİN BLUNMADIĞI</a:t>
          </a:r>
          <a:r>
            <a:rPr lang="tr-TR" sz="1400" b="1" baseline="0">
              <a:solidFill>
                <a:srgbClr val="0070C0"/>
              </a:solidFill>
              <a:latin typeface="Times New Roman" panose="02020603050405020304" pitchFamily="18" charset="0"/>
              <a:cs typeface="Times New Roman" panose="02020603050405020304" pitchFamily="18" charset="0"/>
            </a:rPr>
            <a:t> KAMU GÖREVLİSİNİN  ASKERE GİTMESİ DURUMUNDA HAZIRLANACAK AYLIKLARDAN GERİ ALINACAK TUTARI HESAPLAMA TABLOSU, 5510 SAYILI KANUNA TABİ OLAN KAMU GÖREVLİSİNİN MEMURİYETİNİN SONA ERMESWİ DURUMUNDA HAZIRLANACAK AYLIKLARDAN GERİ ALINACAK TUTARI HESAPLAMA TABLOSU İLE AYNIDIR.!!!!!</a:t>
          </a:r>
          <a:endParaRPr lang="tr-TR" sz="1400" b="1">
            <a:solidFill>
              <a:srgbClr val="0070C0"/>
            </a:solidFill>
            <a:latin typeface="Times New Roman" panose="02020603050405020304" pitchFamily="18" charset="0"/>
            <a:cs typeface="Times New Roman" panose="02020603050405020304" pitchFamily="18" charset="0"/>
          </a:endParaRPr>
        </a:p>
      </xdr:txBody>
    </xdr:sp>
    <xdr:clientData/>
  </xdr:twoCellAnchor>
  <xdr:twoCellAnchor>
    <xdr:from>
      <xdr:col>20</xdr:col>
      <xdr:colOff>0</xdr:colOff>
      <xdr:row>14</xdr:row>
      <xdr:rowOff>0</xdr:rowOff>
    </xdr:from>
    <xdr:to>
      <xdr:col>31</xdr:col>
      <xdr:colOff>51102</xdr:colOff>
      <xdr:row>16</xdr:row>
      <xdr:rowOff>368754</xdr:rowOff>
    </xdr:to>
    <xdr:sp macro="" textlink="">
      <xdr:nvSpPr>
        <xdr:cNvPr id="11" name="Yuvarlatılmış Dikdörtgen 10"/>
        <xdr:cNvSpPr/>
      </xdr:nvSpPr>
      <xdr:spPr>
        <a:xfrm>
          <a:off x="14605000" y="3619500"/>
          <a:ext cx="6316435" cy="749754"/>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200" b="0">
              <a:solidFill>
                <a:schemeClr val="tx1"/>
              </a:solidFill>
              <a:effectLst/>
              <a:latin typeface="Times New Roman" panose="02020603050405020304" pitchFamily="18" charset="0"/>
              <a:ea typeface="+mn-ea"/>
              <a:cs typeface="Times New Roman" panose="02020603050405020304" pitchFamily="18" charset="0"/>
            </a:rPr>
            <a:t>Yapılan hesaplama memuriyeti 5434 sayılı Kanunun 40 ıncı maddesinde belirtilen yaş hadleri ile sıhhi izin sürelerinin doldurulması hâli hariç diğer hâllerle sona erenlere ilişkindir</a:t>
          </a:r>
        </a:p>
        <a:p>
          <a:pPr algn="l"/>
          <a:endParaRPr lang="tr-TR" sz="1400" b="0">
            <a:solidFill>
              <a:sysClr val="windowText" lastClr="000000"/>
            </a:solidFill>
          </a:endParaRPr>
        </a:p>
      </xdr:txBody>
    </xdr:sp>
    <xdr:clientData/>
  </xdr:twoCellAnchor>
  <xdr:twoCellAnchor>
    <xdr:from>
      <xdr:col>20</xdr:col>
      <xdr:colOff>0</xdr:colOff>
      <xdr:row>19</xdr:row>
      <xdr:rowOff>0</xdr:rowOff>
    </xdr:from>
    <xdr:to>
      <xdr:col>31</xdr:col>
      <xdr:colOff>59266</xdr:colOff>
      <xdr:row>21</xdr:row>
      <xdr:rowOff>106893</xdr:rowOff>
    </xdr:to>
    <xdr:sp macro="" textlink="">
      <xdr:nvSpPr>
        <xdr:cNvPr id="12" name="Yuvarlatılmış Dikdörtgen 11"/>
        <xdr:cNvSpPr/>
      </xdr:nvSpPr>
      <xdr:spPr>
        <a:xfrm>
          <a:off x="14605000" y="4762500"/>
          <a:ext cx="6324599" cy="678393"/>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200" b="0">
              <a:solidFill>
                <a:schemeClr val="tx1"/>
              </a:solidFill>
              <a:latin typeface="Times New Roman" panose="02020603050405020304" pitchFamily="18" charset="0"/>
              <a:cs typeface="Times New Roman" panose="02020603050405020304" pitchFamily="18" charset="0"/>
            </a:rPr>
            <a:t>1) Ayın gün</a:t>
          </a:r>
          <a:r>
            <a:rPr lang="tr-TR" sz="1200" b="0" baseline="0">
              <a:solidFill>
                <a:schemeClr val="tx1"/>
              </a:solidFill>
              <a:latin typeface="Times New Roman" panose="02020603050405020304" pitchFamily="18" charset="0"/>
              <a:cs typeface="Times New Roman" panose="02020603050405020304" pitchFamily="18" charset="0"/>
            </a:rPr>
            <a:t> sayısı,  Prim hesaplamaları için her zaman 30 gün,</a:t>
          </a:r>
        </a:p>
        <a:p>
          <a:pPr algn="l"/>
          <a:r>
            <a:rPr lang="tr-TR" sz="1200" b="0" baseline="0">
              <a:solidFill>
                <a:schemeClr val="tx1"/>
              </a:solidFill>
              <a:latin typeface="Times New Roman" panose="02020603050405020304" pitchFamily="18" charset="0"/>
              <a:cs typeface="Times New Roman" panose="02020603050405020304" pitchFamily="18" charset="0"/>
            </a:rPr>
            <a:t>2) </a:t>
          </a:r>
          <a:r>
            <a:rPr lang="tr-TR" sz="1200" b="0">
              <a:solidFill>
                <a:schemeClr val="tx1"/>
              </a:solidFill>
              <a:effectLst/>
              <a:latin typeface="Times New Roman" panose="02020603050405020304" pitchFamily="18" charset="0"/>
              <a:ea typeface="+mn-ea"/>
              <a:cs typeface="Times New Roman" panose="02020603050405020304" pitchFamily="18" charset="0"/>
            </a:rPr>
            <a:t>Ayın gün</a:t>
          </a:r>
          <a:r>
            <a:rPr lang="tr-TR" sz="1200" b="0" baseline="0">
              <a:solidFill>
                <a:schemeClr val="tx1"/>
              </a:solidFill>
              <a:effectLst/>
              <a:latin typeface="Times New Roman" panose="02020603050405020304" pitchFamily="18" charset="0"/>
              <a:ea typeface="+mn-ea"/>
              <a:cs typeface="Times New Roman" panose="02020603050405020304" pitchFamily="18" charset="0"/>
            </a:rPr>
            <a:t> sayısı,  </a:t>
          </a:r>
          <a:r>
            <a:rPr lang="tr-TR" sz="1200" b="0" baseline="0">
              <a:solidFill>
                <a:schemeClr val="tx1"/>
              </a:solidFill>
              <a:latin typeface="Times New Roman" panose="02020603050405020304" pitchFamily="18" charset="0"/>
              <a:cs typeface="Times New Roman" panose="02020603050405020304" pitchFamily="18" charset="0"/>
            </a:rPr>
            <a:t>Aylık ve Vergi hesaplamaları için aydaki gün sayısı olarak dikkate alınacaktır</a:t>
          </a:r>
          <a:endParaRPr lang="tr-TR" sz="1200" b="0">
            <a:solidFill>
              <a:schemeClr val="tx1"/>
            </a:solidFill>
            <a:latin typeface="Times New Roman" panose="02020603050405020304" pitchFamily="18" charset="0"/>
            <a:cs typeface="Times New Roman" panose="02020603050405020304" pitchFamily="18" charset="0"/>
          </a:endParaRPr>
        </a:p>
      </xdr:txBody>
    </xdr:sp>
    <xdr:clientData/>
  </xdr:twoCellAnchor>
  <xdr:twoCellAnchor>
    <xdr:from>
      <xdr:col>20</xdr:col>
      <xdr:colOff>0</xdr:colOff>
      <xdr:row>24</xdr:row>
      <xdr:rowOff>0</xdr:rowOff>
    </xdr:from>
    <xdr:to>
      <xdr:col>31</xdr:col>
      <xdr:colOff>48154</xdr:colOff>
      <xdr:row>30</xdr:row>
      <xdr:rowOff>38100</xdr:rowOff>
    </xdr:to>
    <xdr:sp macro="" textlink="">
      <xdr:nvSpPr>
        <xdr:cNvPr id="13" name="Yuvarlatılmış Dikdörtgen 12"/>
        <xdr:cNvSpPr/>
      </xdr:nvSpPr>
      <xdr:spPr>
        <a:xfrm>
          <a:off x="14605000" y="5926667"/>
          <a:ext cx="6313487" cy="1244600"/>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indent="0" algn="l"/>
          <a:r>
            <a:rPr lang="tr-TR" sz="1200" b="0">
              <a:solidFill>
                <a:schemeClr val="tx1"/>
              </a:solidFill>
              <a:latin typeface="Times New Roman" panose="02020603050405020304" pitchFamily="18" charset="0"/>
              <a:ea typeface="+mn-ea"/>
              <a:cs typeface="Times New Roman" panose="02020603050405020304" pitchFamily="18" charset="0"/>
            </a:rPr>
            <a:t>1)Aylığını tam olarak alıp ay başından sonra görevinden ayrılanlar için peşin ödenmiş aylığın çalışılmayan süreye ait kısmı geri alınır.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2) Mevzuatı gereğince kıst hesaplanmayan aylık unsurları ile çalışıldıktan sonra ödenen aylık unsurlar borçlandırmaya dahil edilmez..</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3) Diğer aylık unsurlarında ise çalışılmayan günler borçlandırmaya dahil edilir.</a:t>
          </a:r>
        </a:p>
      </xdr:txBody>
    </xdr:sp>
    <xdr:clientData/>
  </xdr:twoCellAnchor>
  <xdr:twoCellAnchor>
    <xdr:from>
      <xdr:col>20</xdr:col>
      <xdr:colOff>0</xdr:colOff>
      <xdr:row>35</xdr:row>
      <xdr:rowOff>0</xdr:rowOff>
    </xdr:from>
    <xdr:to>
      <xdr:col>30</xdr:col>
      <xdr:colOff>500289</xdr:colOff>
      <xdr:row>42</xdr:row>
      <xdr:rowOff>76201</xdr:rowOff>
    </xdr:to>
    <xdr:sp macro="" textlink="">
      <xdr:nvSpPr>
        <xdr:cNvPr id="14" name="Yuvarlatılmış Dikdörtgen 13"/>
        <xdr:cNvSpPr/>
      </xdr:nvSpPr>
      <xdr:spPr>
        <a:xfrm>
          <a:off x="14605000" y="8138583"/>
          <a:ext cx="6151789" cy="2266951"/>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indent="0" algn="l"/>
          <a:r>
            <a:rPr lang="tr-TR" sz="1200" b="0">
              <a:solidFill>
                <a:schemeClr val="tx1"/>
              </a:solidFill>
              <a:latin typeface="Times New Roman" panose="02020603050405020304" pitchFamily="18" charset="0"/>
              <a:ea typeface="+mn-ea"/>
              <a:cs typeface="Times New Roman" panose="02020603050405020304" pitchFamily="18" charset="0"/>
            </a:rPr>
            <a:t>1) Ödenmesi gereken prim tutarları çalışılan gün sayısı dikkate alınarak hesaplanır.</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2) Aylık prim ve hizmet belgesi SGK’ye gönderilmediği için, çalışılan gün sayısı dikkate alınarak SGK’ye bildirim yapılır.</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3) Tabloda "Ödenmesi gereken prim" başlığı altında yer alan devlet payı toplamı SGK'ye bildirilmesi gereken işveren payıdır.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4)Tabloda "Ödenmesi gereken prim" başlığı altında yer alan kişi payı toplamı SGK'ye bildirilmesi gereken kişi payıdır.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5)Tabloda "Hak edilmeyen" başlığı altında yer alan devlet payı toplamı gelir kaydedilir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6)Tabloda "Hak edilmeyen" başlığı altında yer alan kişi payı  toplamı kamu görevlisinin borcunu azaltıcı unsur olarak dikkate alınır.</a:t>
          </a:r>
        </a:p>
      </xdr:txBody>
    </xdr:sp>
    <xdr:clientData/>
  </xdr:twoCellAnchor>
  <xdr:twoCellAnchor>
    <xdr:from>
      <xdr:col>20</xdr:col>
      <xdr:colOff>497417</xdr:colOff>
      <xdr:row>68</xdr:row>
      <xdr:rowOff>31750</xdr:rowOff>
    </xdr:from>
    <xdr:to>
      <xdr:col>31</xdr:col>
      <xdr:colOff>302684</xdr:colOff>
      <xdr:row>70</xdr:row>
      <xdr:rowOff>112713</xdr:rowOff>
    </xdr:to>
    <xdr:sp macro="" textlink="">
      <xdr:nvSpPr>
        <xdr:cNvPr id="9" name="Yuvarlatılmış Dikdörtgen 8"/>
        <xdr:cNvSpPr/>
      </xdr:nvSpPr>
      <xdr:spPr>
        <a:xfrm>
          <a:off x="15102417" y="16764000"/>
          <a:ext cx="6070600" cy="461963"/>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Damga vergisinin tamamının “kesilmesi gereken vergi tutarı” olarak dikkate alınması gerekir.</a:t>
          </a:r>
        </a:p>
        <a:p>
          <a:endParaRPr lang="tr-TR" sz="1200" b="0" baseline="0">
            <a:solidFill>
              <a:schemeClr val="tx1"/>
            </a:solidFill>
            <a:latin typeface="+mn-lt"/>
            <a:ea typeface="+mn-ea"/>
            <a:cs typeface="+mn-cs"/>
          </a:endParaRPr>
        </a:p>
      </xdr:txBody>
    </xdr:sp>
    <xdr:clientData/>
  </xdr:twoCellAnchor>
  <xdr:twoCellAnchor>
    <xdr:from>
      <xdr:col>19</xdr:col>
      <xdr:colOff>148167</xdr:colOff>
      <xdr:row>43</xdr:row>
      <xdr:rowOff>10583</xdr:rowOff>
    </xdr:from>
    <xdr:to>
      <xdr:col>34</xdr:col>
      <xdr:colOff>468842</xdr:colOff>
      <xdr:row>66</xdr:row>
      <xdr:rowOff>9527</xdr:rowOff>
    </xdr:to>
    <xdr:sp macro="" textlink="">
      <xdr:nvSpPr>
        <xdr:cNvPr id="17" name="Yuvarlatılmış Dikdörtgen 16"/>
        <xdr:cNvSpPr/>
      </xdr:nvSpPr>
      <xdr:spPr>
        <a:xfrm>
          <a:off x="14351000" y="10541000"/>
          <a:ext cx="8829675" cy="5819777"/>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indent="0" algn="l"/>
          <a:r>
            <a:rPr lang="tr-TR" sz="1200" b="0">
              <a:solidFill>
                <a:schemeClr val="tx1"/>
              </a:solidFill>
              <a:latin typeface="Times New Roman" panose="02020603050405020304" pitchFamily="18" charset="0"/>
              <a:ea typeface="+mn-ea"/>
              <a:cs typeface="Times New Roman" panose="02020603050405020304" pitchFamily="18" charset="0"/>
            </a:rPr>
            <a:t>	Kamu Görevlisinin; </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	-5510 saylı Kanuna tabi olması</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	-SGK kişi payı dışında Gelir Gergisi Kanununa göre gelir vergisi matrahından  indirilmesi gereken başka bir unsurun bulunmaması</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	-Çalışılan ayın gün sayısının 30 olması</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	-Görevden ayrılma biçiminin memuriyetin sona ermesi ya da aylıksız izne ayrılma durumu olması </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	Yukarıdaki 4 durumun aynı anda var olması durumunda, yersiz kesilen vergi tutarını bulmak için 3 yöntem kullanılabilir.</a:t>
          </a:r>
        </a:p>
        <a:p>
          <a:pPr algn="l"/>
          <a:r>
            <a:rPr lang="tr-TR" sz="1200" b="1" u="sng" baseline="0">
              <a:solidFill>
                <a:schemeClr val="tx1"/>
              </a:solidFill>
              <a:latin typeface="Times New Roman" panose="02020603050405020304" pitchFamily="18" charset="0"/>
              <a:ea typeface="+mn-ea"/>
              <a:cs typeface="Times New Roman" panose="02020603050405020304" pitchFamily="18" charset="0"/>
            </a:rPr>
            <a:t>1)Vergiye Dahil Aylık Unsurları Dikkate Alınarak Hesaplama :</a:t>
          </a:r>
        </a:p>
        <a:p>
          <a:pPr algn="l"/>
          <a:r>
            <a:rPr lang="tr-TR" sz="1200" b="0">
              <a:solidFill>
                <a:schemeClr val="tx1"/>
              </a:solidFill>
              <a:latin typeface="Times New Roman" panose="02020603050405020304" pitchFamily="18" charset="0"/>
              <a:ea typeface="+mn-ea"/>
              <a:cs typeface="Times New Roman" panose="02020603050405020304" pitchFamily="18" charset="0"/>
            </a:rPr>
            <a:t> 	Yersiz kesilen vergi tutarını hesaplamak</a:t>
          </a:r>
          <a:r>
            <a:rPr lang="tr-TR" sz="1200" b="0" baseline="0">
              <a:solidFill>
                <a:schemeClr val="tx1"/>
              </a:solidFill>
              <a:latin typeface="Times New Roman" panose="02020603050405020304" pitchFamily="18" charset="0"/>
              <a:ea typeface="+mn-ea"/>
              <a:cs typeface="Times New Roman" panose="02020603050405020304" pitchFamily="18" charset="0"/>
            </a:rPr>
            <a:t> için aşağıdaki süreç kullanılır..</a:t>
          </a:r>
          <a:endParaRPr lang="tr-TR" sz="1200" b="0">
            <a:solidFill>
              <a:schemeClr val="tx1"/>
            </a:solidFill>
            <a:latin typeface="Times New Roman" panose="02020603050405020304" pitchFamily="18" charset="0"/>
            <a:ea typeface="+mn-ea"/>
            <a:cs typeface="Times New Roman" panose="02020603050405020304" pitchFamily="18" charset="0"/>
          </a:endParaRPr>
        </a:p>
        <a:p>
          <a:pPr algn="l"/>
          <a:r>
            <a:rPr lang="tr-TR" sz="1200" b="0">
              <a:solidFill>
                <a:schemeClr val="tx1"/>
              </a:solidFill>
              <a:latin typeface="Times New Roman" panose="02020603050405020304" pitchFamily="18" charset="0"/>
              <a:ea typeface="+mn-ea"/>
              <a:cs typeface="Times New Roman" panose="02020603050405020304" pitchFamily="18" charset="0"/>
            </a:rPr>
            <a:t>	 I.Vergiye dahil olan aylık unsurları, çalışılan güne göre hesaplanarak toplanmalıdır. </a:t>
          </a:r>
        </a:p>
        <a:p>
          <a:pPr algn="l"/>
          <a:r>
            <a:rPr lang="tr-TR" sz="1200" b="0">
              <a:solidFill>
                <a:schemeClr val="tx1"/>
              </a:solidFill>
              <a:latin typeface="Times New Roman" panose="02020603050405020304" pitchFamily="18" charset="0"/>
              <a:ea typeface="+mn-ea"/>
              <a:cs typeface="Times New Roman" panose="02020603050405020304" pitchFamily="18" charset="0"/>
            </a:rPr>
            <a:t>	II. Bulunan bu tutardan, ; SGK kişi payları, (5434 sayılı Kanuna tabi olan personelde tamamı, 5510 sayılı Kanuna tabi olan personelde çalışılan güne göre bulunun tutar) Gelir Gergisi Kanununa göre gelir vergisi matrahından  indirilmesi gereken diğer unsurlar   çıkarılarak çalışılan güne göre vergi matrahı bulunmalıdır.</a:t>
          </a:r>
        </a:p>
        <a:p>
          <a:pPr algn="l"/>
          <a:r>
            <a:rPr lang="tr-TR" sz="1200" b="0">
              <a:solidFill>
                <a:schemeClr val="tx1"/>
              </a:solidFill>
              <a:latin typeface="Times New Roman" panose="02020603050405020304" pitchFamily="18" charset="0"/>
              <a:ea typeface="+mn-ea"/>
              <a:cs typeface="Times New Roman" panose="02020603050405020304" pitchFamily="18" charset="0"/>
            </a:rPr>
            <a:t>	III. Bu tutara kamu görevlisinin kümülatif vergi matrahı göz önünde bulundurularak vergi oranı uygulanmalıdır. </a:t>
          </a:r>
        </a:p>
        <a:p>
          <a:pPr algn="l"/>
          <a:r>
            <a:rPr lang="tr-TR" sz="1200" b="0">
              <a:solidFill>
                <a:schemeClr val="tx1"/>
              </a:solidFill>
              <a:latin typeface="Times New Roman" panose="02020603050405020304" pitchFamily="18" charset="0"/>
              <a:ea typeface="+mn-ea"/>
              <a:cs typeface="Times New Roman" panose="02020603050405020304" pitchFamily="18" charset="0"/>
            </a:rPr>
            <a:t>	IV. Bu tutardan da vergi istisnası çıkarıldığında, çalışılan güne göre kesilmesi gereken vergi tutarı bulunmalıdır.</a:t>
          </a:r>
        </a:p>
        <a:p>
          <a:pPr algn="l"/>
          <a:r>
            <a:rPr lang="tr-TR" sz="1200" b="0">
              <a:solidFill>
                <a:schemeClr val="tx1"/>
              </a:solidFill>
              <a:latin typeface="Times New Roman" panose="02020603050405020304" pitchFamily="18" charset="0"/>
              <a:ea typeface="+mn-ea"/>
              <a:cs typeface="Times New Roman" panose="02020603050405020304" pitchFamily="18" charset="0"/>
            </a:rPr>
            <a:t>	V. Daha sonra yersiz kesilen vergi tutarı bulunmalıdır.</a:t>
          </a:r>
        </a:p>
        <a:p>
          <a:pPr algn="l"/>
          <a:r>
            <a:rPr lang="tr-TR" sz="1200" b="1" u="sng">
              <a:solidFill>
                <a:schemeClr val="tx1"/>
              </a:solidFill>
              <a:latin typeface="Times New Roman" panose="02020603050405020304" pitchFamily="18" charset="0"/>
              <a:ea typeface="+mn-ea"/>
              <a:cs typeface="Times New Roman" panose="02020603050405020304" pitchFamily="18" charset="0"/>
            </a:rPr>
            <a:t>2) Aylık Vergi Matrahı Dikkate Alınarak Hesaplama</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u="none">
              <a:solidFill>
                <a:schemeClr val="tx1"/>
              </a:solidFill>
              <a:latin typeface="Times New Roman" panose="02020603050405020304" pitchFamily="18" charset="0"/>
              <a:ea typeface="+mn-ea"/>
              <a:cs typeface="Times New Roman" panose="02020603050405020304" pitchFamily="18" charset="0"/>
            </a:rPr>
            <a:t>	</a:t>
          </a:r>
          <a:r>
            <a:rPr lang="tr-TR" sz="1200" b="0">
              <a:solidFill>
                <a:schemeClr val="tx1"/>
              </a:solidFill>
              <a:latin typeface="Times New Roman" panose="02020603050405020304" pitchFamily="18" charset="0"/>
              <a:ea typeface="+mn-ea"/>
              <a:cs typeface="Times New Roman" panose="02020603050405020304" pitchFamily="18" charset="0"/>
            </a:rPr>
            <a:t>Yersiz kesilen vergi tutarını hesaplamak için aşağıdaki süreç kullanılır.</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 	I. Aylık vergi Matrahı tutarından, çalışılan gün sayısı dikkate alınarak  çalışılan güne göre vergi matrahı bulunmalıdır.</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	II. Bu tutara kamu görevlisinin kümülatif vergi matrahı göz önünde bulundurularak vergi oranı uygulanmalıdır. </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	III. Bu tutardan da vergi istisnası çıkarıldığında, çalışılan güne göre kesilmesi gereken vergi tutarı bulunmalıdır.</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	V. Daha sonra yersiz kesilen vergi tutarı bulunmalıdır.</a:t>
          </a:r>
        </a:p>
        <a:p>
          <a:pPr marL="0" indent="0" algn="l"/>
          <a:r>
            <a:rPr lang="tr-TR" sz="1200" b="1" u="sng">
              <a:solidFill>
                <a:schemeClr val="tx1"/>
              </a:solidFill>
              <a:latin typeface="Times New Roman" panose="02020603050405020304" pitchFamily="18" charset="0"/>
              <a:ea typeface="+mn-ea"/>
              <a:cs typeface="Times New Roman" panose="02020603050405020304" pitchFamily="18" charset="0"/>
            </a:rPr>
            <a:t>3) Aylıklardan Geri Alınacak Tutarı Hesaplama Tablosunda Yer Alan Formülün Uygulanması</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	I.((Hesaplanan gelir vergisi/aydaki gün sayısı*çalışılan gün sayısı)-(Gelir vergisi istisna tutarı)) formülü uygulanarak kesilmesi gereken vergi tutarı bulunmalıdır.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	II.Daha sonra yersiz kesilen vergi tutarı bulunmalıdır.</a:t>
          </a:r>
        </a:p>
        <a:p>
          <a:pPr marL="0" marR="0" lvl="0" indent="0" algn="l" defTabSz="914400" eaLnBrk="1" fontAlgn="auto" latinLnBrk="0" hangingPunct="1">
            <a:lnSpc>
              <a:spcPct val="100000"/>
            </a:lnSpc>
            <a:spcBef>
              <a:spcPts val="0"/>
            </a:spcBef>
            <a:spcAft>
              <a:spcPts val="0"/>
            </a:spcAft>
            <a:buClrTx/>
            <a:buSzTx/>
            <a:buFontTx/>
            <a:buNone/>
            <a:tabLst/>
            <a:defRPr/>
          </a:pPr>
          <a:endParaRPr lang="tr-TR" sz="1200">
            <a:solidFill>
              <a:schemeClr val="tx1"/>
            </a:solidFill>
            <a:effectLst/>
          </a:endParaRPr>
        </a:p>
        <a:p>
          <a:pPr algn="l"/>
          <a:endParaRPr lang="tr-TR" sz="1200" b="0" baseline="0">
            <a:solidFill>
              <a:schemeClr val="tx1"/>
            </a:solidFill>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19</xdr:col>
      <xdr:colOff>137582</xdr:colOff>
      <xdr:row>38</xdr:row>
      <xdr:rowOff>74085</xdr:rowOff>
    </xdr:from>
    <xdr:to>
      <xdr:col>30</xdr:col>
      <xdr:colOff>119288</xdr:colOff>
      <xdr:row>45</xdr:row>
      <xdr:rowOff>12702</xdr:rowOff>
    </xdr:to>
    <xdr:sp macro="" textlink="">
      <xdr:nvSpPr>
        <xdr:cNvPr id="9" name="Yuvarlatılmış Dikdörtgen 8"/>
        <xdr:cNvSpPr/>
      </xdr:nvSpPr>
      <xdr:spPr>
        <a:xfrm>
          <a:off x="12318999" y="9546168"/>
          <a:ext cx="6151789" cy="2266951"/>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indent="0" algn="l"/>
          <a:r>
            <a:rPr lang="tr-TR" sz="1200" b="0">
              <a:solidFill>
                <a:schemeClr val="tx1"/>
              </a:solidFill>
              <a:latin typeface="Times New Roman" panose="02020603050405020304" pitchFamily="18" charset="0"/>
              <a:ea typeface="+mn-ea"/>
              <a:cs typeface="Times New Roman" panose="02020603050405020304" pitchFamily="18" charset="0"/>
            </a:rPr>
            <a:t>1) Ödenmesi gereken prim tutarları çalışılan gün sayısı dikkate alınarak hesaplanır.</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2) Aylık prim ve hizmet belgesi SGK’ye gönderilmediği için, çalışılan gün sayısı dikkate alınarak SGK’ye bildirim yapılır.</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3) Tabloda "Ödenmesi gereken prim" başlığı altında yer alan devlet payı toplamı SGK'ye bildirilmesi gereken işveren payıdır.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4)Tabloda "Ödenmesi gereken prim" başlığı altında yer alan kişi payı toplamı SGK'ye bildirilmesi gereken kişi payıdır.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5)Tabloda "Hak edilmeyen" başlığı altında yer alan devlet payı toplamı gelir kaydedilir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6)Tabloda "Hak edilmeyen" başlığı altında yer alan kişi payı  toplamı kamu görevlisinin borcunu azaltıcı unsur olarak dikkate alınır.</a:t>
          </a:r>
        </a:p>
      </xdr:txBody>
    </xdr:sp>
    <xdr:clientData/>
  </xdr:twoCellAnchor>
  <xdr:twoCellAnchor>
    <xdr:from>
      <xdr:col>20</xdr:col>
      <xdr:colOff>0</xdr:colOff>
      <xdr:row>5</xdr:row>
      <xdr:rowOff>0</xdr:rowOff>
    </xdr:from>
    <xdr:to>
      <xdr:col>30</xdr:col>
      <xdr:colOff>548518</xdr:colOff>
      <xdr:row>8</xdr:row>
      <xdr:rowOff>178254</xdr:rowOff>
    </xdr:to>
    <xdr:sp macro="" textlink="">
      <xdr:nvSpPr>
        <xdr:cNvPr id="10" name="Yuvarlatılmış Dikdörtgen 9"/>
        <xdr:cNvSpPr/>
      </xdr:nvSpPr>
      <xdr:spPr>
        <a:xfrm>
          <a:off x="12583583" y="2635250"/>
          <a:ext cx="6316435" cy="749754"/>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200" b="0">
              <a:solidFill>
                <a:schemeClr val="tx1"/>
              </a:solidFill>
              <a:effectLst/>
              <a:latin typeface="Times New Roman" panose="02020603050405020304" pitchFamily="18" charset="0"/>
              <a:ea typeface="+mn-ea"/>
              <a:cs typeface="Times New Roman" panose="02020603050405020304" pitchFamily="18" charset="0"/>
            </a:rPr>
            <a:t>Yapılan hesaplama memuriyeti 5434 sayılı Kanunun 40 ıncı maddesinde belirtilen yaş hadleri ile sıhhi izin sürelerinin doldurulması hâli hariç diğer hâllerle sona erenlere ilişkindir</a:t>
          </a:r>
        </a:p>
        <a:p>
          <a:pPr algn="l"/>
          <a:endParaRPr lang="tr-TR" sz="1400" b="0">
            <a:solidFill>
              <a:sysClr val="windowText" lastClr="000000"/>
            </a:solidFill>
          </a:endParaRPr>
        </a:p>
      </xdr:txBody>
    </xdr:sp>
    <xdr:clientData/>
  </xdr:twoCellAnchor>
  <xdr:twoCellAnchor>
    <xdr:from>
      <xdr:col>20</xdr:col>
      <xdr:colOff>0</xdr:colOff>
      <xdr:row>11</xdr:row>
      <xdr:rowOff>0</xdr:rowOff>
    </xdr:from>
    <xdr:to>
      <xdr:col>30</xdr:col>
      <xdr:colOff>556682</xdr:colOff>
      <xdr:row>14</xdr:row>
      <xdr:rowOff>106893</xdr:rowOff>
    </xdr:to>
    <xdr:sp macro="" textlink="">
      <xdr:nvSpPr>
        <xdr:cNvPr id="11" name="Yuvarlatılmış Dikdörtgen 10"/>
        <xdr:cNvSpPr/>
      </xdr:nvSpPr>
      <xdr:spPr>
        <a:xfrm>
          <a:off x="12583583" y="3778250"/>
          <a:ext cx="6324599" cy="678393"/>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200" b="0">
              <a:solidFill>
                <a:schemeClr val="tx1"/>
              </a:solidFill>
              <a:latin typeface="Times New Roman" panose="02020603050405020304" pitchFamily="18" charset="0"/>
              <a:cs typeface="Times New Roman" panose="02020603050405020304" pitchFamily="18" charset="0"/>
            </a:rPr>
            <a:t>1) Ayın gün</a:t>
          </a:r>
          <a:r>
            <a:rPr lang="tr-TR" sz="1200" b="0" baseline="0">
              <a:solidFill>
                <a:schemeClr val="tx1"/>
              </a:solidFill>
              <a:latin typeface="Times New Roman" panose="02020603050405020304" pitchFamily="18" charset="0"/>
              <a:cs typeface="Times New Roman" panose="02020603050405020304" pitchFamily="18" charset="0"/>
            </a:rPr>
            <a:t> sayısı,  Prim hesaplamaları için her zaman 30 gün,</a:t>
          </a:r>
        </a:p>
        <a:p>
          <a:pPr algn="l"/>
          <a:r>
            <a:rPr lang="tr-TR" sz="1200" b="0" baseline="0">
              <a:solidFill>
                <a:schemeClr val="tx1"/>
              </a:solidFill>
              <a:latin typeface="Times New Roman" panose="02020603050405020304" pitchFamily="18" charset="0"/>
              <a:cs typeface="Times New Roman" panose="02020603050405020304" pitchFamily="18" charset="0"/>
            </a:rPr>
            <a:t>2) </a:t>
          </a:r>
          <a:r>
            <a:rPr lang="tr-TR" sz="1200" b="0">
              <a:solidFill>
                <a:schemeClr val="tx1"/>
              </a:solidFill>
              <a:effectLst/>
              <a:latin typeface="Times New Roman" panose="02020603050405020304" pitchFamily="18" charset="0"/>
              <a:ea typeface="+mn-ea"/>
              <a:cs typeface="Times New Roman" panose="02020603050405020304" pitchFamily="18" charset="0"/>
            </a:rPr>
            <a:t>Ayın gün</a:t>
          </a:r>
          <a:r>
            <a:rPr lang="tr-TR" sz="1200" b="0" baseline="0">
              <a:solidFill>
                <a:schemeClr val="tx1"/>
              </a:solidFill>
              <a:effectLst/>
              <a:latin typeface="Times New Roman" panose="02020603050405020304" pitchFamily="18" charset="0"/>
              <a:ea typeface="+mn-ea"/>
              <a:cs typeface="Times New Roman" panose="02020603050405020304" pitchFamily="18" charset="0"/>
            </a:rPr>
            <a:t> sayısı,  </a:t>
          </a:r>
          <a:r>
            <a:rPr lang="tr-TR" sz="1200" b="0" baseline="0">
              <a:solidFill>
                <a:schemeClr val="tx1"/>
              </a:solidFill>
              <a:latin typeface="Times New Roman" panose="02020603050405020304" pitchFamily="18" charset="0"/>
              <a:cs typeface="Times New Roman" panose="02020603050405020304" pitchFamily="18" charset="0"/>
            </a:rPr>
            <a:t>Aylık ve Vergi hesaplamaları için aydaki gün sayısı olarak dikkate alınacaktır</a:t>
          </a:r>
          <a:endParaRPr lang="tr-TR" sz="1200" b="0">
            <a:solidFill>
              <a:schemeClr val="tx1"/>
            </a:solidFill>
            <a:latin typeface="Times New Roman" panose="02020603050405020304" pitchFamily="18" charset="0"/>
            <a:cs typeface="Times New Roman" panose="02020603050405020304" pitchFamily="18" charset="0"/>
          </a:endParaRPr>
        </a:p>
      </xdr:txBody>
    </xdr:sp>
    <xdr:clientData/>
  </xdr:twoCellAnchor>
  <xdr:twoCellAnchor>
    <xdr:from>
      <xdr:col>20</xdr:col>
      <xdr:colOff>0</xdr:colOff>
      <xdr:row>21</xdr:row>
      <xdr:rowOff>0</xdr:rowOff>
    </xdr:from>
    <xdr:to>
      <xdr:col>30</xdr:col>
      <xdr:colOff>545570</xdr:colOff>
      <xdr:row>27</xdr:row>
      <xdr:rowOff>48683</xdr:rowOff>
    </xdr:to>
    <xdr:sp macro="" textlink="">
      <xdr:nvSpPr>
        <xdr:cNvPr id="12" name="Yuvarlatılmış Dikdörtgen 11"/>
        <xdr:cNvSpPr/>
      </xdr:nvSpPr>
      <xdr:spPr>
        <a:xfrm>
          <a:off x="12583583" y="6064250"/>
          <a:ext cx="6313487" cy="1244600"/>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indent="0" algn="l"/>
          <a:r>
            <a:rPr lang="tr-TR" sz="1200" b="0">
              <a:solidFill>
                <a:schemeClr val="tx1"/>
              </a:solidFill>
              <a:latin typeface="Times New Roman" panose="02020603050405020304" pitchFamily="18" charset="0"/>
              <a:ea typeface="+mn-ea"/>
              <a:cs typeface="Times New Roman" panose="02020603050405020304" pitchFamily="18" charset="0"/>
            </a:rPr>
            <a:t>1)Aylığını tam olarak alıp ay başından sonra görevinden ayrılanlar için peşin ödenmiş aylığın çalışılmayan süreye ait kısmı geri alınır.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2) Mevzuatı gereğince kıst hesaplanmayan aylık unsurları ile çalışıldıktan sonra ödenen aylık unsurlar borçlandırmaya dahil edilmez..</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3) Diğer aylık unsurlarında ise çalışılmayan günler borçlandırmaya dahil edilir.</a:t>
          </a:r>
        </a:p>
      </xdr:txBody>
    </xdr:sp>
    <xdr:clientData/>
  </xdr:twoCellAnchor>
  <xdr:twoCellAnchor>
    <xdr:from>
      <xdr:col>10</xdr:col>
      <xdr:colOff>42333</xdr:colOff>
      <xdr:row>57</xdr:row>
      <xdr:rowOff>402167</xdr:rowOff>
    </xdr:from>
    <xdr:to>
      <xdr:col>10</xdr:col>
      <xdr:colOff>603250</xdr:colOff>
      <xdr:row>57</xdr:row>
      <xdr:rowOff>432954</xdr:rowOff>
    </xdr:to>
    <xdr:cxnSp macro="">
      <xdr:nvCxnSpPr>
        <xdr:cNvPr id="15" name="Düz Ok Bağlayıcısı 14"/>
        <xdr:cNvCxnSpPr/>
      </xdr:nvCxnSpPr>
      <xdr:spPr>
        <a:xfrm>
          <a:off x="6307666" y="14848417"/>
          <a:ext cx="560917" cy="3078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21166</xdr:colOff>
      <xdr:row>65</xdr:row>
      <xdr:rowOff>10584</xdr:rowOff>
    </xdr:from>
    <xdr:to>
      <xdr:col>30</xdr:col>
      <xdr:colOff>323849</xdr:colOff>
      <xdr:row>67</xdr:row>
      <xdr:rowOff>91547</xdr:rowOff>
    </xdr:to>
    <xdr:sp macro="" textlink="">
      <xdr:nvSpPr>
        <xdr:cNvPr id="14" name="Yuvarlatılmış Dikdörtgen 13"/>
        <xdr:cNvSpPr/>
      </xdr:nvSpPr>
      <xdr:spPr>
        <a:xfrm>
          <a:off x="12604749" y="16795751"/>
          <a:ext cx="6070600" cy="461963"/>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Damga vergisinin tamamının “kesilmesi gereken vergi tutarı” olarak dikkate alınması gerekir.</a:t>
          </a:r>
        </a:p>
        <a:p>
          <a:endParaRPr lang="tr-TR" sz="1200" b="0" baseline="0">
            <a:solidFill>
              <a:schemeClr val="tx1"/>
            </a:solidFill>
            <a:latin typeface="+mn-lt"/>
            <a:ea typeface="+mn-ea"/>
            <a:cs typeface="+mn-cs"/>
          </a:endParaRPr>
        </a:p>
      </xdr:txBody>
    </xdr:sp>
    <xdr:clientData/>
  </xdr:twoCellAnchor>
  <xdr:twoCellAnchor>
    <xdr:from>
      <xdr:col>19</xdr:col>
      <xdr:colOff>243416</xdr:colOff>
      <xdr:row>46</xdr:row>
      <xdr:rowOff>42333</xdr:rowOff>
    </xdr:from>
    <xdr:to>
      <xdr:col>30</xdr:col>
      <xdr:colOff>410633</xdr:colOff>
      <xdr:row>64</xdr:row>
      <xdr:rowOff>106891</xdr:rowOff>
    </xdr:to>
    <xdr:sp macro="" textlink="">
      <xdr:nvSpPr>
        <xdr:cNvPr id="16" name="Yuvarlatılmış Dikdörtgen 15"/>
        <xdr:cNvSpPr/>
      </xdr:nvSpPr>
      <xdr:spPr>
        <a:xfrm>
          <a:off x="12424833" y="12043833"/>
          <a:ext cx="6337300" cy="4657725"/>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200" b="0" baseline="0">
              <a:solidFill>
                <a:schemeClr val="tx1"/>
              </a:solidFill>
              <a:latin typeface="+mn-lt"/>
              <a:ea typeface="+mn-ea"/>
              <a:cs typeface="+mn-cs"/>
            </a:rPr>
            <a:t>	</a:t>
          </a:r>
          <a:r>
            <a:rPr lang="tr-TR" sz="1200" b="0">
              <a:solidFill>
                <a:schemeClr val="tx1"/>
              </a:solidFill>
              <a:latin typeface="Times New Roman" panose="02020603050405020304" pitchFamily="18" charset="0"/>
              <a:ea typeface="+mn-ea"/>
              <a:cs typeface="Times New Roman" panose="02020603050405020304" pitchFamily="18" charset="0"/>
            </a:rPr>
            <a:t>Kamu Görevlisinin; </a:t>
          </a:r>
        </a:p>
        <a:p>
          <a:pPr algn="l"/>
          <a:r>
            <a:rPr lang="tr-TR" sz="1200" b="0">
              <a:solidFill>
                <a:schemeClr val="tx1"/>
              </a:solidFill>
              <a:latin typeface="Times New Roman" panose="02020603050405020304" pitchFamily="18" charset="0"/>
              <a:ea typeface="+mn-ea"/>
              <a:cs typeface="Times New Roman" panose="02020603050405020304" pitchFamily="18" charset="0"/>
            </a:rPr>
            <a:t>	-5510 saylı Kanuna tabi olması</a:t>
          </a:r>
        </a:p>
        <a:p>
          <a:pPr algn="l"/>
          <a:r>
            <a:rPr lang="tr-TR" sz="1200" b="0">
              <a:solidFill>
                <a:schemeClr val="tx1"/>
              </a:solidFill>
              <a:latin typeface="Times New Roman" panose="02020603050405020304" pitchFamily="18" charset="0"/>
              <a:ea typeface="+mn-ea"/>
              <a:cs typeface="Times New Roman" panose="02020603050405020304" pitchFamily="18" charset="0"/>
            </a:rPr>
            <a:t>	-SGK kişi payı dışında Gelir Gergisi Kanununa göre gelir vergisi matrahından  indirilmesi gereken başka bir unsurun bulunmaması</a:t>
          </a:r>
        </a:p>
        <a:p>
          <a:pPr algn="l"/>
          <a:r>
            <a:rPr lang="tr-TR" sz="1200" b="0">
              <a:solidFill>
                <a:schemeClr val="tx1"/>
              </a:solidFill>
              <a:latin typeface="Times New Roman" panose="02020603050405020304" pitchFamily="18" charset="0"/>
              <a:ea typeface="+mn-ea"/>
              <a:cs typeface="Times New Roman" panose="02020603050405020304" pitchFamily="18" charset="0"/>
            </a:rPr>
            <a:t>	-Çalışılan ayın gün sayısının 30 olması</a:t>
          </a:r>
        </a:p>
        <a:p>
          <a:pPr algn="l"/>
          <a:r>
            <a:rPr lang="tr-TR" sz="1200" b="0">
              <a:solidFill>
                <a:schemeClr val="tx1"/>
              </a:solidFill>
              <a:latin typeface="Times New Roman" panose="02020603050405020304" pitchFamily="18" charset="0"/>
              <a:ea typeface="+mn-ea"/>
              <a:cs typeface="Times New Roman" panose="02020603050405020304" pitchFamily="18" charset="0"/>
            </a:rPr>
            <a:t>	-Görevden ayrılma biçiminin memuriyetin sona ermesi ya da aylıksız izne ayrılma durumu olması </a:t>
          </a:r>
        </a:p>
        <a:p>
          <a:pPr algn="l"/>
          <a:r>
            <a:rPr lang="tr-TR" sz="1200" b="0">
              <a:solidFill>
                <a:schemeClr val="tx1"/>
              </a:solidFill>
              <a:latin typeface="Times New Roman" panose="02020603050405020304" pitchFamily="18" charset="0"/>
              <a:ea typeface="+mn-ea"/>
              <a:cs typeface="Times New Roman" panose="02020603050405020304" pitchFamily="18" charset="0"/>
            </a:rPr>
            <a:t>	Yukarıdaki 4 durumun aynı anda var </a:t>
          </a:r>
          <a:r>
            <a:rPr lang="tr-TR" sz="1200" b="1" u="sng">
              <a:solidFill>
                <a:schemeClr val="tx1"/>
              </a:solidFill>
              <a:latin typeface="Times New Roman" panose="02020603050405020304" pitchFamily="18" charset="0"/>
              <a:ea typeface="+mn-ea"/>
              <a:cs typeface="Times New Roman" panose="02020603050405020304" pitchFamily="18" charset="0"/>
            </a:rPr>
            <a:t>olmaması </a:t>
          </a:r>
          <a:r>
            <a:rPr lang="tr-TR" sz="1200" b="0">
              <a:solidFill>
                <a:schemeClr val="tx1"/>
              </a:solidFill>
              <a:latin typeface="Times New Roman" panose="02020603050405020304" pitchFamily="18" charset="0"/>
              <a:ea typeface="+mn-ea"/>
              <a:cs typeface="Times New Roman" panose="02020603050405020304" pitchFamily="18" charset="0"/>
            </a:rPr>
            <a:t> durumunda  yersiz kesilen vergi tutarını bulmak için sadece aşağıdaki yöntem kullanılabilir.  </a:t>
          </a:r>
        </a:p>
        <a:p>
          <a:pPr algn="l"/>
          <a:r>
            <a:rPr lang="tr-TR" sz="1200" b="1" u="sng">
              <a:solidFill>
                <a:schemeClr val="tx1"/>
              </a:solidFill>
              <a:latin typeface="Times New Roman" panose="02020603050405020304" pitchFamily="18" charset="0"/>
              <a:ea typeface="+mn-ea"/>
              <a:cs typeface="Times New Roman" panose="02020603050405020304" pitchFamily="18" charset="0"/>
            </a:rPr>
            <a:t>Vergiye Dahil Aylık Unsurları Dikkate Alınarak Hesaplama </a:t>
          </a:r>
          <a:r>
            <a:rPr lang="tr-TR" sz="1200" b="0">
              <a:solidFill>
                <a:schemeClr val="tx1"/>
              </a:solidFill>
              <a:latin typeface="Times New Roman" panose="02020603050405020304" pitchFamily="18" charset="0"/>
              <a:ea typeface="+mn-ea"/>
              <a:cs typeface="Times New Roman" panose="02020603050405020304" pitchFamily="18" charset="0"/>
            </a:rPr>
            <a:t>:</a:t>
          </a:r>
        </a:p>
        <a:p>
          <a:pPr algn="l"/>
          <a:r>
            <a:rPr lang="tr-TR" sz="1200" b="0">
              <a:solidFill>
                <a:schemeClr val="tx1"/>
              </a:solidFill>
              <a:latin typeface="Times New Roman" panose="02020603050405020304" pitchFamily="18" charset="0"/>
              <a:ea typeface="+mn-ea"/>
              <a:cs typeface="Times New Roman" panose="02020603050405020304" pitchFamily="18" charset="0"/>
            </a:rPr>
            <a:t> 	Yersiz kesilen vergi tutarını hesaplamak için aşağıdaki süreç kullanılır..</a:t>
          </a:r>
        </a:p>
        <a:p>
          <a:pPr algn="l"/>
          <a:r>
            <a:rPr lang="tr-TR" sz="1200" b="0">
              <a:solidFill>
                <a:schemeClr val="tx1"/>
              </a:solidFill>
              <a:latin typeface="Times New Roman" panose="02020603050405020304" pitchFamily="18" charset="0"/>
              <a:ea typeface="+mn-ea"/>
              <a:cs typeface="Times New Roman" panose="02020603050405020304" pitchFamily="18" charset="0"/>
            </a:rPr>
            <a:t>	 I.Vergiye dahil olan aylık unsurları, çalışılan güne göre hesaplanarak toplanmalıdır. </a:t>
          </a:r>
        </a:p>
        <a:p>
          <a:pPr algn="l"/>
          <a:r>
            <a:rPr lang="tr-TR" sz="1200" b="0">
              <a:solidFill>
                <a:schemeClr val="tx1"/>
              </a:solidFill>
              <a:latin typeface="Times New Roman" panose="02020603050405020304" pitchFamily="18" charset="0"/>
              <a:ea typeface="+mn-ea"/>
              <a:cs typeface="Times New Roman" panose="02020603050405020304" pitchFamily="18" charset="0"/>
            </a:rPr>
            <a:t>	IIBulunan bu tutardan, ; SGK kişi payları, (5434 sayılı Kanuna tabi olan personelde tamamı, 5510 sayılı Kanuna tabi olan personelde çalışılan güne göre bulunun tutar) Gelir Gergisi Kanununa göre gelir vergisi matrahından  indirilmesi gereken diğer unsurlar   çıkarılarak çalışılan güne göre vergi matrahı bulunmalıdır.</a:t>
          </a:r>
        </a:p>
        <a:p>
          <a:pPr algn="l"/>
          <a:r>
            <a:rPr lang="tr-TR" sz="1200" b="0">
              <a:solidFill>
                <a:schemeClr val="tx1"/>
              </a:solidFill>
              <a:latin typeface="Times New Roman" panose="02020603050405020304" pitchFamily="18" charset="0"/>
              <a:ea typeface="+mn-ea"/>
              <a:cs typeface="Times New Roman" panose="02020603050405020304" pitchFamily="18" charset="0"/>
            </a:rPr>
            <a:t>	III. Bu tutara kamu görevlisinin kümülatif vergi matrahı göz önünde bulundurularak vergi oranı uygulanmalıdır. </a:t>
          </a:r>
        </a:p>
        <a:p>
          <a:pPr algn="l"/>
          <a:r>
            <a:rPr lang="tr-TR" sz="1200" b="0">
              <a:solidFill>
                <a:schemeClr val="tx1"/>
              </a:solidFill>
              <a:latin typeface="Times New Roman" panose="02020603050405020304" pitchFamily="18" charset="0"/>
              <a:ea typeface="+mn-ea"/>
              <a:cs typeface="Times New Roman" panose="02020603050405020304" pitchFamily="18" charset="0"/>
            </a:rPr>
            <a:t>	IV. Bu tutardan da vergi istisnası çıkarıldığında, çalışılan güne göre kesilmesi gereken vergi tutarı bulunmalıdır.</a:t>
          </a:r>
        </a:p>
        <a:p>
          <a:pPr algn="l"/>
          <a:r>
            <a:rPr lang="tr-TR" sz="1200" b="0">
              <a:solidFill>
                <a:schemeClr val="tx1"/>
              </a:solidFill>
              <a:latin typeface="Times New Roman" panose="02020603050405020304" pitchFamily="18" charset="0"/>
              <a:ea typeface="+mn-ea"/>
              <a:cs typeface="Times New Roman" panose="02020603050405020304" pitchFamily="18" charset="0"/>
            </a:rPr>
            <a:t>	V. Daha sonra yersiz kesilen vergi tutarı bulunmalıdır.</a:t>
          </a:r>
        </a:p>
        <a:p>
          <a:pPr algn="l"/>
          <a:endParaRPr lang="tr-TR" sz="1200" b="0" baseline="0">
            <a:solidFill>
              <a:schemeClr val="tx1"/>
            </a:solidFill>
            <a:latin typeface="+mn-lt"/>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20</xdr:col>
      <xdr:colOff>0</xdr:colOff>
      <xdr:row>3</xdr:row>
      <xdr:rowOff>0</xdr:rowOff>
    </xdr:from>
    <xdr:to>
      <xdr:col>31</xdr:col>
      <xdr:colOff>157165</xdr:colOff>
      <xdr:row>12</xdr:row>
      <xdr:rowOff>128588</xdr:rowOff>
    </xdr:to>
    <xdr:sp macro="" textlink="">
      <xdr:nvSpPr>
        <xdr:cNvPr id="9" name="Yuvarlatılmış Dikdörtgen 8"/>
        <xdr:cNvSpPr/>
      </xdr:nvSpPr>
      <xdr:spPr>
        <a:xfrm>
          <a:off x="14513719" y="1500188"/>
          <a:ext cx="6372227" cy="2057400"/>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400" b="1">
              <a:solidFill>
                <a:srgbClr val="0070C0"/>
              </a:solidFill>
              <a:latin typeface="Times New Roman" panose="02020603050405020304" pitchFamily="18" charset="0"/>
              <a:cs typeface="Times New Roman" panose="02020603050405020304" pitchFamily="18" charset="0"/>
            </a:rPr>
            <a:t>!!!!!! 5510 SAYILI  KANUNA TABİ VE BAKMAKLA YÜKÜMLÜ OLDUĞU KİMSENİN BLUNMADIĞI</a:t>
          </a:r>
          <a:r>
            <a:rPr lang="tr-TR" sz="1400" b="1" baseline="0">
              <a:solidFill>
                <a:srgbClr val="0070C0"/>
              </a:solidFill>
              <a:latin typeface="Times New Roman" panose="02020603050405020304" pitchFamily="18" charset="0"/>
              <a:cs typeface="Times New Roman" panose="02020603050405020304" pitchFamily="18" charset="0"/>
            </a:rPr>
            <a:t> KAMU GÖREVLİSİNİN  ASKERE GİTMESİ DURUMUNDA HAZIRLANACAK AYLIKLARDAN GERİ ALINACAK TUTARI HESAPLAMA TABLOSU, 5510 SAYILI KANUNA TABİ OLAN KAMU GÖREVLİSİNİN MEMURİYETİNİN SONA ERMESWİ DURUMUNDA HAZIRLANACAK AYLIKLARDAN GERİ ALINACAK TUTARI HESAPLAMA TABLOSU İLE AYNIDIR.!!!!!</a:t>
          </a:r>
          <a:endParaRPr lang="tr-TR" sz="1400" b="1">
            <a:solidFill>
              <a:srgbClr val="0070C0"/>
            </a:solidFill>
            <a:latin typeface="Times New Roman" panose="02020603050405020304" pitchFamily="18" charset="0"/>
            <a:cs typeface="Times New Roman" panose="02020603050405020304" pitchFamily="18" charset="0"/>
          </a:endParaRPr>
        </a:p>
      </xdr:txBody>
    </xdr:sp>
    <xdr:clientData/>
  </xdr:twoCellAnchor>
  <xdr:twoCellAnchor>
    <xdr:from>
      <xdr:col>20</xdr:col>
      <xdr:colOff>0</xdr:colOff>
      <xdr:row>14</xdr:row>
      <xdr:rowOff>0</xdr:rowOff>
    </xdr:from>
    <xdr:to>
      <xdr:col>31</xdr:col>
      <xdr:colOff>101373</xdr:colOff>
      <xdr:row>16</xdr:row>
      <xdr:rowOff>368754</xdr:rowOff>
    </xdr:to>
    <xdr:sp macro="" textlink="">
      <xdr:nvSpPr>
        <xdr:cNvPr id="11" name="Yuvarlatılmış Dikdörtgen 10"/>
        <xdr:cNvSpPr/>
      </xdr:nvSpPr>
      <xdr:spPr>
        <a:xfrm>
          <a:off x="14513719" y="3810000"/>
          <a:ext cx="6316435" cy="749754"/>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200" b="0">
              <a:solidFill>
                <a:schemeClr val="tx1"/>
              </a:solidFill>
              <a:effectLst/>
              <a:latin typeface="Times New Roman" panose="02020603050405020304" pitchFamily="18" charset="0"/>
              <a:ea typeface="+mn-ea"/>
              <a:cs typeface="Times New Roman" panose="02020603050405020304" pitchFamily="18" charset="0"/>
            </a:rPr>
            <a:t>Yapılan hesaplama memuriyeti 5434 sayılı Kanunun 40 ıncı maddesinde belirtilen yaş hadleri ile sıhhi izin sürelerinin doldurulması hâli hariç diğer hâllerle sona erenlere ilişkindir</a:t>
          </a:r>
        </a:p>
        <a:p>
          <a:pPr algn="l"/>
          <a:endParaRPr lang="tr-TR" sz="1400" b="0">
            <a:solidFill>
              <a:sysClr val="windowText" lastClr="000000"/>
            </a:solidFill>
          </a:endParaRPr>
        </a:p>
      </xdr:txBody>
    </xdr:sp>
    <xdr:clientData/>
  </xdr:twoCellAnchor>
  <xdr:twoCellAnchor>
    <xdr:from>
      <xdr:col>20</xdr:col>
      <xdr:colOff>0</xdr:colOff>
      <xdr:row>18</xdr:row>
      <xdr:rowOff>0</xdr:rowOff>
    </xdr:from>
    <xdr:to>
      <xdr:col>31</xdr:col>
      <xdr:colOff>109537</xdr:colOff>
      <xdr:row>20</xdr:row>
      <xdr:rowOff>297393</xdr:rowOff>
    </xdr:to>
    <xdr:sp macro="" textlink="">
      <xdr:nvSpPr>
        <xdr:cNvPr id="12" name="Yuvarlatılmış Dikdörtgen 11"/>
        <xdr:cNvSpPr/>
      </xdr:nvSpPr>
      <xdr:spPr>
        <a:xfrm>
          <a:off x="14513719" y="4762500"/>
          <a:ext cx="6324599" cy="678393"/>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200" b="0">
              <a:solidFill>
                <a:schemeClr val="tx1"/>
              </a:solidFill>
              <a:latin typeface="Times New Roman" panose="02020603050405020304" pitchFamily="18" charset="0"/>
              <a:cs typeface="Times New Roman" panose="02020603050405020304" pitchFamily="18" charset="0"/>
            </a:rPr>
            <a:t>1) Ayın gün</a:t>
          </a:r>
          <a:r>
            <a:rPr lang="tr-TR" sz="1200" b="0" baseline="0">
              <a:solidFill>
                <a:schemeClr val="tx1"/>
              </a:solidFill>
              <a:latin typeface="Times New Roman" panose="02020603050405020304" pitchFamily="18" charset="0"/>
              <a:cs typeface="Times New Roman" panose="02020603050405020304" pitchFamily="18" charset="0"/>
            </a:rPr>
            <a:t> sayısı,  Prim hesaplamaları için her zaman 30 gün,</a:t>
          </a:r>
        </a:p>
        <a:p>
          <a:pPr algn="l"/>
          <a:r>
            <a:rPr lang="tr-TR" sz="1200" b="0" baseline="0">
              <a:solidFill>
                <a:schemeClr val="tx1"/>
              </a:solidFill>
              <a:latin typeface="Times New Roman" panose="02020603050405020304" pitchFamily="18" charset="0"/>
              <a:cs typeface="Times New Roman" panose="02020603050405020304" pitchFamily="18" charset="0"/>
            </a:rPr>
            <a:t>2) </a:t>
          </a:r>
          <a:r>
            <a:rPr lang="tr-TR" sz="1200" b="0">
              <a:solidFill>
                <a:schemeClr val="tx1"/>
              </a:solidFill>
              <a:effectLst/>
              <a:latin typeface="Times New Roman" panose="02020603050405020304" pitchFamily="18" charset="0"/>
              <a:ea typeface="+mn-ea"/>
              <a:cs typeface="Times New Roman" panose="02020603050405020304" pitchFamily="18" charset="0"/>
            </a:rPr>
            <a:t>Ayın gün</a:t>
          </a:r>
          <a:r>
            <a:rPr lang="tr-TR" sz="1200" b="0" baseline="0">
              <a:solidFill>
                <a:schemeClr val="tx1"/>
              </a:solidFill>
              <a:effectLst/>
              <a:latin typeface="Times New Roman" panose="02020603050405020304" pitchFamily="18" charset="0"/>
              <a:ea typeface="+mn-ea"/>
              <a:cs typeface="Times New Roman" panose="02020603050405020304" pitchFamily="18" charset="0"/>
            </a:rPr>
            <a:t> sayısı,  </a:t>
          </a:r>
          <a:r>
            <a:rPr lang="tr-TR" sz="1200" b="0" baseline="0">
              <a:solidFill>
                <a:schemeClr val="tx1"/>
              </a:solidFill>
              <a:latin typeface="Times New Roman" panose="02020603050405020304" pitchFamily="18" charset="0"/>
              <a:cs typeface="Times New Roman" panose="02020603050405020304" pitchFamily="18" charset="0"/>
            </a:rPr>
            <a:t>Aylık ve Vergi hesaplamaları için aydaki gün sayısı olarak dikkate alınacaktır</a:t>
          </a:r>
          <a:endParaRPr lang="tr-TR" sz="1200" b="0">
            <a:solidFill>
              <a:schemeClr val="tx1"/>
            </a:solidFill>
            <a:latin typeface="Times New Roman" panose="02020603050405020304" pitchFamily="18" charset="0"/>
            <a:cs typeface="Times New Roman" panose="02020603050405020304" pitchFamily="18" charset="0"/>
          </a:endParaRPr>
        </a:p>
      </xdr:txBody>
    </xdr:sp>
    <xdr:clientData/>
  </xdr:twoCellAnchor>
  <xdr:twoCellAnchor>
    <xdr:from>
      <xdr:col>20</xdr:col>
      <xdr:colOff>83343</xdr:colOff>
      <xdr:row>25</xdr:row>
      <xdr:rowOff>23813</xdr:rowOff>
    </xdr:from>
    <xdr:to>
      <xdr:col>31</xdr:col>
      <xdr:colOff>181768</xdr:colOff>
      <xdr:row>31</xdr:row>
      <xdr:rowOff>53976</xdr:rowOff>
    </xdr:to>
    <xdr:sp macro="" textlink="">
      <xdr:nvSpPr>
        <xdr:cNvPr id="13" name="Yuvarlatılmış Dikdörtgen 12"/>
        <xdr:cNvSpPr/>
      </xdr:nvSpPr>
      <xdr:spPr>
        <a:xfrm>
          <a:off x="14597062" y="6346032"/>
          <a:ext cx="6313487" cy="1244600"/>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indent="0" algn="l"/>
          <a:r>
            <a:rPr lang="tr-TR" sz="1200" b="0">
              <a:solidFill>
                <a:schemeClr val="tx1"/>
              </a:solidFill>
              <a:latin typeface="Times New Roman" panose="02020603050405020304" pitchFamily="18" charset="0"/>
              <a:ea typeface="+mn-ea"/>
              <a:cs typeface="Times New Roman" panose="02020603050405020304" pitchFamily="18" charset="0"/>
            </a:rPr>
            <a:t>1)Aylığını tam olarak alıp ay başından sonra görevinden ayrılanlar için peşin ödenmiş aylığın çalışılmayan süreye ait kısmı geri alınır.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2) Mevzuatı gereğince kıst hesaplanmayan aylık unsurları ile çalışıldıktan sonra ödenen aylık unsurlar borçlandırmaya dahil edilmez..</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3) Diğer aylık unsurlarında ise çalışılmayan günler borçlandırmaya dahil edilir.</a:t>
          </a:r>
        </a:p>
      </xdr:txBody>
    </xdr:sp>
    <xdr:clientData/>
  </xdr:twoCellAnchor>
  <xdr:twoCellAnchor>
    <xdr:from>
      <xdr:col>20</xdr:col>
      <xdr:colOff>0</xdr:colOff>
      <xdr:row>40</xdr:row>
      <xdr:rowOff>0</xdr:rowOff>
    </xdr:from>
    <xdr:to>
      <xdr:col>30</xdr:col>
      <xdr:colOff>543945</xdr:colOff>
      <xdr:row>47</xdr:row>
      <xdr:rowOff>135732</xdr:rowOff>
    </xdr:to>
    <xdr:sp macro="" textlink="">
      <xdr:nvSpPr>
        <xdr:cNvPr id="14" name="Yuvarlatılmış Dikdörtgen 13"/>
        <xdr:cNvSpPr/>
      </xdr:nvSpPr>
      <xdr:spPr>
        <a:xfrm>
          <a:off x="14513719" y="9394031"/>
          <a:ext cx="6151789" cy="2266951"/>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indent="0" algn="l"/>
          <a:r>
            <a:rPr lang="tr-TR" sz="1200" b="0">
              <a:solidFill>
                <a:schemeClr val="tx1"/>
              </a:solidFill>
              <a:latin typeface="Times New Roman" panose="02020603050405020304" pitchFamily="18" charset="0"/>
              <a:ea typeface="+mn-ea"/>
              <a:cs typeface="Times New Roman" panose="02020603050405020304" pitchFamily="18" charset="0"/>
            </a:rPr>
            <a:t>1) Ödenmesi gereken prim tutarları çalışılan gün sayısı dikkate alınarak hesaplanır.</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2) Aylık prim ve hizmet belgesi SGK’ye gönderilmediği için, çalışılan gün sayısı dikkate alınarak SGK’ye bildirim yapılır.</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3) Tabloda "Ödenmesi gereken prim" başlığı altında yer alan devlet payı toplamı SGK'ye bildirilmesi gereken işveren payıdır.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4)Tabloda "Ödenmesi gereken prim" başlığı altında yer alan kişi payı toplamı SGK'ye bildirilmesi gereken kişi payıdır.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5)Tabloda "Hak edilmeyen" başlığı altında yer alan devlet payı toplamı gelir kaydedilir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6)Tabloda "Hak edilmeyen" başlığı altında yer alan kişi payı  toplamı kamu görevlisinin borcunu azaltıcı unsur olarak dikkate alınır.</a:t>
          </a:r>
        </a:p>
      </xdr:txBody>
    </xdr:sp>
    <xdr:clientData/>
  </xdr:twoCellAnchor>
  <xdr:twoCellAnchor>
    <xdr:from>
      <xdr:col>9</xdr:col>
      <xdr:colOff>595312</xdr:colOff>
      <xdr:row>57</xdr:row>
      <xdr:rowOff>261937</xdr:rowOff>
    </xdr:from>
    <xdr:to>
      <xdr:col>10</xdr:col>
      <xdr:colOff>549011</xdr:colOff>
      <xdr:row>57</xdr:row>
      <xdr:rowOff>292724</xdr:rowOff>
    </xdr:to>
    <xdr:cxnSp macro="">
      <xdr:nvCxnSpPr>
        <xdr:cNvPr id="18" name="Düz Ok Bağlayıcısı 17"/>
        <xdr:cNvCxnSpPr/>
      </xdr:nvCxnSpPr>
      <xdr:spPr>
        <a:xfrm>
          <a:off x="6191250" y="14454187"/>
          <a:ext cx="560917" cy="3078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71437</xdr:colOff>
      <xdr:row>65</xdr:row>
      <xdr:rowOff>166687</xdr:rowOff>
    </xdr:from>
    <xdr:to>
      <xdr:col>30</xdr:col>
      <xdr:colOff>534193</xdr:colOff>
      <xdr:row>68</xdr:row>
      <xdr:rowOff>57150</xdr:rowOff>
    </xdr:to>
    <xdr:sp macro="" textlink="">
      <xdr:nvSpPr>
        <xdr:cNvPr id="10" name="Yuvarlatılmış Dikdörtgen 9"/>
        <xdr:cNvSpPr/>
      </xdr:nvSpPr>
      <xdr:spPr>
        <a:xfrm>
          <a:off x="14585156" y="16716375"/>
          <a:ext cx="6070600" cy="461963"/>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Damga vergisinin tamamının “kesilmesi gereken vergi tutarı” olarak dikkate alınması gerekir.</a:t>
          </a:r>
        </a:p>
        <a:p>
          <a:endParaRPr lang="tr-TR" sz="1200" b="0" baseline="0">
            <a:solidFill>
              <a:schemeClr val="tx1"/>
            </a:solidFill>
            <a:latin typeface="+mn-lt"/>
            <a:ea typeface="+mn-ea"/>
            <a:cs typeface="+mn-cs"/>
          </a:endParaRPr>
        </a:p>
      </xdr:txBody>
    </xdr:sp>
    <xdr:clientData/>
  </xdr:twoCellAnchor>
  <xdr:twoCellAnchor>
    <xdr:from>
      <xdr:col>20</xdr:col>
      <xdr:colOff>95250</xdr:colOff>
      <xdr:row>48</xdr:row>
      <xdr:rowOff>202406</xdr:rowOff>
    </xdr:from>
    <xdr:to>
      <xdr:col>31</xdr:col>
      <xdr:colOff>217488</xdr:colOff>
      <xdr:row>65</xdr:row>
      <xdr:rowOff>26193</xdr:rowOff>
    </xdr:to>
    <xdr:sp macro="" textlink="">
      <xdr:nvSpPr>
        <xdr:cNvPr id="16" name="Yuvarlatılmış Dikdörtgen 15"/>
        <xdr:cNvSpPr/>
      </xdr:nvSpPr>
      <xdr:spPr>
        <a:xfrm>
          <a:off x="14608969" y="11918156"/>
          <a:ext cx="6337300" cy="4657725"/>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200" b="0" baseline="0">
              <a:solidFill>
                <a:schemeClr val="tx1"/>
              </a:solidFill>
              <a:latin typeface="+mn-lt"/>
              <a:ea typeface="+mn-ea"/>
              <a:cs typeface="+mn-cs"/>
            </a:rPr>
            <a:t>	</a:t>
          </a:r>
          <a:r>
            <a:rPr lang="tr-TR" sz="1200" b="0">
              <a:solidFill>
                <a:schemeClr val="tx1"/>
              </a:solidFill>
              <a:latin typeface="Times New Roman" panose="02020603050405020304" pitchFamily="18" charset="0"/>
              <a:ea typeface="+mn-ea"/>
              <a:cs typeface="Times New Roman" panose="02020603050405020304" pitchFamily="18" charset="0"/>
            </a:rPr>
            <a:t>Kamu Görevlisinin; </a:t>
          </a:r>
        </a:p>
        <a:p>
          <a:pPr algn="l"/>
          <a:r>
            <a:rPr lang="tr-TR" sz="1200" b="0">
              <a:solidFill>
                <a:schemeClr val="tx1"/>
              </a:solidFill>
              <a:latin typeface="Times New Roman" panose="02020603050405020304" pitchFamily="18" charset="0"/>
              <a:ea typeface="+mn-ea"/>
              <a:cs typeface="Times New Roman" panose="02020603050405020304" pitchFamily="18" charset="0"/>
            </a:rPr>
            <a:t>	-5510 saylı Kanuna tabi olması</a:t>
          </a:r>
        </a:p>
        <a:p>
          <a:pPr algn="l"/>
          <a:r>
            <a:rPr lang="tr-TR" sz="1200" b="0">
              <a:solidFill>
                <a:schemeClr val="tx1"/>
              </a:solidFill>
              <a:latin typeface="Times New Roman" panose="02020603050405020304" pitchFamily="18" charset="0"/>
              <a:ea typeface="+mn-ea"/>
              <a:cs typeface="Times New Roman" panose="02020603050405020304" pitchFamily="18" charset="0"/>
            </a:rPr>
            <a:t>	-SGK kişi payı dışında Gelir Gergisi Kanununa göre gelir vergisi matrahından  indirilmesi gereken başka bir unsurun bulunmaması</a:t>
          </a:r>
        </a:p>
        <a:p>
          <a:pPr algn="l"/>
          <a:r>
            <a:rPr lang="tr-TR" sz="1200" b="0">
              <a:solidFill>
                <a:schemeClr val="tx1"/>
              </a:solidFill>
              <a:latin typeface="Times New Roman" panose="02020603050405020304" pitchFamily="18" charset="0"/>
              <a:ea typeface="+mn-ea"/>
              <a:cs typeface="Times New Roman" panose="02020603050405020304" pitchFamily="18" charset="0"/>
            </a:rPr>
            <a:t>	-Çalışılan ayın gün sayısının 30 olması</a:t>
          </a:r>
        </a:p>
        <a:p>
          <a:pPr algn="l"/>
          <a:r>
            <a:rPr lang="tr-TR" sz="1200" b="0">
              <a:solidFill>
                <a:schemeClr val="tx1"/>
              </a:solidFill>
              <a:latin typeface="Times New Roman" panose="02020603050405020304" pitchFamily="18" charset="0"/>
              <a:ea typeface="+mn-ea"/>
              <a:cs typeface="Times New Roman" panose="02020603050405020304" pitchFamily="18" charset="0"/>
            </a:rPr>
            <a:t>	-Görevden ayrılma biçiminin memuriyetin sona ermesi ya da aylıksız izne ayrılma durumu olması </a:t>
          </a:r>
        </a:p>
        <a:p>
          <a:pPr algn="l"/>
          <a:r>
            <a:rPr lang="tr-TR" sz="1200" b="0">
              <a:solidFill>
                <a:schemeClr val="tx1"/>
              </a:solidFill>
              <a:latin typeface="Times New Roman" panose="02020603050405020304" pitchFamily="18" charset="0"/>
              <a:ea typeface="+mn-ea"/>
              <a:cs typeface="Times New Roman" panose="02020603050405020304" pitchFamily="18" charset="0"/>
            </a:rPr>
            <a:t>	Yukarıdaki 4 durumun aynı anda var </a:t>
          </a:r>
          <a:r>
            <a:rPr lang="tr-TR" sz="1200" b="1" u="sng">
              <a:solidFill>
                <a:schemeClr val="tx1"/>
              </a:solidFill>
              <a:latin typeface="Times New Roman" panose="02020603050405020304" pitchFamily="18" charset="0"/>
              <a:ea typeface="+mn-ea"/>
              <a:cs typeface="Times New Roman" panose="02020603050405020304" pitchFamily="18" charset="0"/>
            </a:rPr>
            <a:t>olmaması </a:t>
          </a:r>
          <a:r>
            <a:rPr lang="tr-TR" sz="1200" b="0">
              <a:solidFill>
                <a:schemeClr val="tx1"/>
              </a:solidFill>
              <a:latin typeface="Times New Roman" panose="02020603050405020304" pitchFamily="18" charset="0"/>
              <a:ea typeface="+mn-ea"/>
              <a:cs typeface="Times New Roman" panose="02020603050405020304" pitchFamily="18" charset="0"/>
            </a:rPr>
            <a:t> durumunda  yersiz kesilen vergi tutarını bulmak için sadece aşağıdaki yöntem kullanılabilir.  </a:t>
          </a:r>
        </a:p>
        <a:p>
          <a:pPr algn="l"/>
          <a:r>
            <a:rPr lang="tr-TR" sz="1200" b="1" u="sng">
              <a:solidFill>
                <a:schemeClr val="tx1"/>
              </a:solidFill>
              <a:latin typeface="Times New Roman" panose="02020603050405020304" pitchFamily="18" charset="0"/>
              <a:ea typeface="+mn-ea"/>
              <a:cs typeface="Times New Roman" panose="02020603050405020304" pitchFamily="18" charset="0"/>
            </a:rPr>
            <a:t>Vergiye Dahil Aylık Unsurları Dikkate Alınarak Hesaplama </a:t>
          </a:r>
          <a:r>
            <a:rPr lang="tr-TR" sz="1200" b="0">
              <a:solidFill>
                <a:schemeClr val="tx1"/>
              </a:solidFill>
              <a:latin typeface="Times New Roman" panose="02020603050405020304" pitchFamily="18" charset="0"/>
              <a:ea typeface="+mn-ea"/>
              <a:cs typeface="Times New Roman" panose="02020603050405020304" pitchFamily="18" charset="0"/>
            </a:rPr>
            <a:t>:</a:t>
          </a:r>
        </a:p>
        <a:p>
          <a:pPr algn="l"/>
          <a:r>
            <a:rPr lang="tr-TR" sz="1200" b="0">
              <a:solidFill>
                <a:schemeClr val="tx1"/>
              </a:solidFill>
              <a:latin typeface="Times New Roman" panose="02020603050405020304" pitchFamily="18" charset="0"/>
              <a:ea typeface="+mn-ea"/>
              <a:cs typeface="Times New Roman" panose="02020603050405020304" pitchFamily="18" charset="0"/>
            </a:rPr>
            <a:t> 	Yersiz kesilen vergi tutarını hesaplamak için aşağıdaki süreç kullanılır..</a:t>
          </a:r>
        </a:p>
        <a:p>
          <a:pPr algn="l"/>
          <a:r>
            <a:rPr lang="tr-TR" sz="1200" b="0">
              <a:solidFill>
                <a:schemeClr val="tx1"/>
              </a:solidFill>
              <a:latin typeface="Times New Roman" panose="02020603050405020304" pitchFamily="18" charset="0"/>
              <a:ea typeface="+mn-ea"/>
              <a:cs typeface="Times New Roman" panose="02020603050405020304" pitchFamily="18" charset="0"/>
            </a:rPr>
            <a:t>	 I.Vergiye dahil olan aylık unsurları, çalışılan güne göre hesaplanarak toplanmalıdır. </a:t>
          </a:r>
        </a:p>
        <a:p>
          <a:pPr algn="l"/>
          <a:r>
            <a:rPr lang="tr-TR" sz="1200" b="0">
              <a:solidFill>
                <a:schemeClr val="tx1"/>
              </a:solidFill>
              <a:latin typeface="Times New Roman" panose="02020603050405020304" pitchFamily="18" charset="0"/>
              <a:ea typeface="+mn-ea"/>
              <a:cs typeface="Times New Roman" panose="02020603050405020304" pitchFamily="18" charset="0"/>
            </a:rPr>
            <a:t>	II. Bulunan bu tutardan, ; SGK kişi payları, (5434 sayılı Kanuna tabi olan personelde tamamı, 5510 sayılı Kanuna tabi olan personelde çalışılan güne göre bulunun tutar) Gelir Gergisi Kanununa göre gelir vergisi matrahından  indirilmesi gereken diğer unsurlar   çıkarılarak çalışılan güne göre vergi matrahı bulunmalıdır.</a:t>
          </a:r>
        </a:p>
        <a:p>
          <a:pPr algn="l"/>
          <a:r>
            <a:rPr lang="tr-TR" sz="1200" b="0">
              <a:solidFill>
                <a:schemeClr val="tx1"/>
              </a:solidFill>
              <a:latin typeface="Times New Roman" panose="02020603050405020304" pitchFamily="18" charset="0"/>
              <a:ea typeface="+mn-ea"/>
              <a:cs typeface="Times New Roman" panose="02020603050405020304" pitchFamily="18" charset="0"/>
            </a:rPr>
            <a:t>	III. Bu tutara kamu görevlisinin kümülatif vergi matrahı göz önünde bulundurularak vergi oranı uygulanmalıdır. </a:t>
          </a:r>
        </a:p>
        <a:p>
          <a:pPr algn="l"/>
          <a:r>
            <a:rPr lang="tr-TR" sz="1200" b="0">
              <a:solidFill>
                <a:schemeClr val="tx1"/>
              </a:solidFill>
              <a:latin typeface="Times New Roman" panose="02020603050405020304" pitchFamily="18" charset="0"/>
              <a:ea typeface="+mn-ea"/>
              <a:cs typeface="Times New Roman" panose="02020603050405020304" pitchFamily="18" charset="0"/>
            </a:rPr>
            <a:t>	IV. Bu tutardan da vergi istisnası çıkarıldığında, çalışılan güne göre kesilmesi gereken vergi tutarı bulunmalıdır.</a:t>
          </a:r>
        </a:p>
        <a:p>
          <a:pPr algn="l"/>
          <a:r>
            <a:rPr lang="tr-TR" sz="1200" b="0">
              <a:solidFill>
                <a:schemeClr val="tx1"/>
              </a:solidFill>
              <a:latin typeface="Times New Roman" panose="02020603050405020304" pitchFamily="18" charset="0"/>
              <a:ea typeface="+mn-ea"/>
              <a:cs typeface="Times New Roman" panose="02020603050405020304" pitchFamily="18" charset="0"/>
            </a:rPr>
            <a:t>	V. Daha sonra yersiz kesilen vergi tutarı bulunmalıdır.</a:t>
          </a:r>
        </a:p>
        <a:p>
          <a:pPr algn="l"/>
          <a:endParaRPr lang="tr-TR" sz="1200" b="0" baseline="0">
            <a:solidFill>
              <a:schemeClr val="tx1"/>
            </a:solidFill>
            <a:latin typeface="+mn-lt"/>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19</xdr:col>
      <xdr:colOff>372533</xdr:colOff>
      <xdr:row>37</xdr:row>
      <xdr:rowOff>147107</xdr:rowOff>
    </xdr:from>
    <xdr:to>
      <xdr:col>30</xdr:col>
      <xdr:colOff>587375</xdr:colOff>
      <xdr:row>41</xdr:row>
      <xdr:rowOff>984251</xdr:rowOff>
    </xdr:to>
    <xdr:sp macro="" textlink="">
      <xdr:nvSpPr>
        <xdr:cNvPr id="10" name="Yuvarlatılmış Dikdörtgen 9"/>
        <xdr:cNvSpPr/>
      </xdr:nvSpPr>
      <xdr:spPr>
        <a:xfrm>
          <a:off x="12638616" y="8804274"/>
          <a:ext cx="6279092" cy="1683810"/>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indent="0" algn="l"/>
          <a:r>
            <a:rPr lang="tr-TR" sz="1200" b="0">
              <a:solidFill>
                <a:schemeClr val="tx1"/>
              </a:solidFill>
              <a:latin typeface="Times New Roman" panose="02020603050405020304" pitchFamily="18" charset="0"/>
              <a:ea typeface="+mn-ea"/>
              <a:cs typeface="Times New Roman" panose="02020603050405020304" pitchFamily="18" charset="0"/>
            </a:rPr>
            <a:t>1) Ödenmesi gereken prim tutarları çalışılan gün sayısı dikkate alınarak hesaplanır.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2)Aylık prim ve hizmet belgesi SGK’ye gönderildiği için çalışılmayan günler için ödenen prim tutarları SGK’den talep edilir ve kamu görevlisinin  borcuna dahil edilmez.</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3)Çalışılmayan süreye ait GSS primi %12 oranında İşveren tarafından karşılanır.</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4) SGK iadesi,  çalışılmayan süreye ait ödenmesi gereken GSS priminin, iadesi gereken işveren payından mahsup edilerek gerçekleşrtirilir.</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5) SGK iadesi gerçekleştiğinde işveren payı gelir kaydedilir kişi payı kamu görevlisine iade edilir</a:t>
          </a:r>
        </a:p>
      </xdr:txBody>
    </xdr:sp>
    <xdr:clientData/>
  </xdr:twoCellAnchor>
  <xdr:twoCellAnchor>
    <xdr:from>
      <xdr:col>20</xdr:col>
      <xdr:colOff>0</xdr:colOff>
      <xdr:row>5</xdr:row>
      <xdr:rowOff>0</xdr:rowOff>
    </xdr:from>
    <xdr:to>
      <xdr:col>31</xdr:col>
      <xdr:colOff>40518</xdr:colOff>
      <xdr:row>8</xdr:row>
      <xdr:rowOff>178254</xdr:rowOff>
    </xdr:to>
    <xdr:sp macro="" textlink="">
      <xdr:nvSpPr>
        <xdr:cNvPr id="9" name="Yuvarlatılmış Dikdörtgen 8"/>
        <xdr:cNvSpPr/>
      </xdr:nvSpPr>
      <xdr:spPr>
        <a:xfrm>
          <a:off x="12668250" y="1852083"/>
          <a:ext cx="6316435" cy="749754"/>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200" b="0">
              <a:solidFill>
                <a:schemeClr val="tx1"/>
              </a:solidFill>
              <a:effectLst/>
              <a:latin typeface="Times New Roman" panose="02020603050405020304" pitchFamily="18" charset="0"/>
              <a:ea typeface="+mn-ea"/>
              <a:cs typeface="Times New Roman" panose="02020603050405020304" pitchFamily="18" charset="0"/>
            </a:rPr>
            <a:t>Yapılan hesaplama memuriyeti 5434 sayılı Kanunun 40 ıncı maddesinde belirtilen yaş hadleri ile sıhhi izin sürelerinin doldurulması hâli hariç diğer hâllerle sona erenlere ilişkindir</a:t>
          </a:r>
        </a:p>
        <a:p>
          <a:pPr algn="l"/>
          <a:endParaRPr lang="tr-TR" sz="1400" b="0">
            <a:solidFill>
              <a:sysClr val="windowText" lastClr="000000"/>
            </a:solidFill>
          </a:endParaRPr>
        </a:p>
      </xdr:txBody>
    </xdr:sp>
    <xdr:clientData/>
  </xdr:twoCellAnchor>
  <xdr:twoCellAnchor>
    <xdr:from>
      <xdr:col>20</xdr:col>
      <xdr:colOff>0</xdr:colOff>
      <xdr:row>11</xdr:row>
      <xdr:rowOff>0</xdr:rowOff>
    </xdr:from>
    <xdr:to>
      <xdr:col>31</xdr:col>
      <xdr:colOff>48682</xdr:colOff>
      <xdr:row>14</xdr:row>
      <xdr:rowOff>106893</xdr:rowOff>
    </xdr:to>
    <xdr:sp macro="" textlink="">
      <xdr:nvSpPr>
        <xdr:cNvPr id="11" name="Yuvarlatılmış Dikdörtgen 10"/>
        <xdr:cNvSpPr/>
      </xdr:nvSpPr>
      <xdr:spPr>
        <a:xfrm>
          <a:off x="12668250" y="2995083"/>
          <a:ext cx="6324599" cy="678393"/>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tr-TR" sz="1200" b="0">
              <a:solidFill>
                <a:schemeClr val="tx1"/>
              </a:solidFill>
              <a:latin typeface="Times New Roman" panose="02020603050405020304" pitchFamily="18" charset="0"/>
              <a:cs typeface="Times New Roman" panose="02020603050405020304" pitchFamily="18" charset="0"/>
            </a:rPr>
            <a:t>1) Ayın gün</a:t>
          </a:r>
          <a:r>
            <a:rPr lang="tr-TR" sz="1200" b="0" baseline="0">
              <a:solidFill>
                <a:schemeClr val="tx1"/>
              </a:solidFill>
              <a:latin typeface="Times New Roman" panose="02020603050405020304" pitchFamily="18" charset="0"/>
              <a:cs typeface="Times New Roman" panose="02020603050405020304" pitchFamily="18" charset="0"/>
            </a:rPr>
            <a:t> sayısı,  Prim hesaplamaları için her zaman 30 gün,</a:t>
          </a:r>
        </a:p>
        <a:p>
          <a:pPr algn="l"/>
          <a:r>
            <a:rPr lang="tr-TR" sz="1200" b="0" baseline="0">
              <a:solidFill>
                <a:schemeClr val="tx1"/>
              </a:solidFill>
              <a:latin typeface="Times New Roman" panose="02020603050405020304" pitchFamily="18" charset="0"/>
              <a:cs typeface="Times New Roman" panose="02020603050405020304" pitchFamily="18" charset="0"/>
            </a:rPr>
            <a:t>2) </a:t>
          </a:r>
          <a:r>
            <a:rPr lang="tr-TR" sz="1200" b="0">
              <a:solidFill>
                <a:schemeClr val="tx1"/>
              </a:solidFill>
              <a:effectLst/>
              <a:latin typeface="Times New Roman" panose="02020603050405020304" pitchFamily="18" charset="0"/>
              <a:ea typeface="+mn-ea"/>
              <a:cs typeface="Times New Roman" panose="02020603050405020304" pitchFamily="18" charset="0"/>
            </a:rPr>
            <a:t>Ayın gün</a:t>
          </a:r>
          <a:r>
            <a:rPr lang="tr-TR" sz="1200" b="0" baseline="0">
              <a:solidFill>
                <a:schemeClr val="tx1"/>
              </a:solidFill>
              <a:effectLst/>
              <a:latin typeface="Times New Roman" panose="02020603050405020304" pitchFamily="18" charset="0"/>
              <a:ea typeface="+mn-ea"/>
              <a:cs typeface="Times New Roman" panose="02020603050405020304" pitchFamily="18" charset="0"/>
            </a:rPr>
            <a:t> sayısı,  </a:t>
          </a:r>
          <a:r>
            <a:rPr lang="tr-TR" sz="1200" b="0" baseline="0">
              <a:solidFill>
                <a:schemeClr val="tx1"/>
              </a:solidFill>
              <a:latin typeface="Times New Roman" panose="02020603050405020304" pitchFamily="18" charset="0"/>
              <a:cs typeface="Times New Roman" panose="02020603050405020304" pitchFamily="18" charset="0"/>
            </a:rPr>
            <a:t>Aylık ve Vergi hesaplamaları için aydaki gün sayısı olarak dikkate alınacaktır</a:t>
          </a:r>
          <a:endParaRPr lang="tr-TR" sz="1200" b="0">
            <a:solidFill>
              <a:schemeClr val="tx1"/>
            </a:solidFill>
            <a:latin typeface="Times New Roman" panose="02020603050405020304" pitchFamily="18" charset="0"/>
            <a:cs typeface="Times New Roman" panose="02020603050405020304" pitchFamily="18" charset="0"/>
          </a:endParaRPr>
        </a:p>
      </xdr:txBody>
    </xdr:sp>
    <xdr:clientData/>
  </xdr:twoCellAnchor>
  <xdr:twoCellAnchor>
    <xdr:from>
      <xdr:col>20</xdr:col>
      <xdr:colOff>0</xdr:colOff>
      <xdr:row>23</xdr:row>
      <xdr:rowOff>0</xdr:rowOff>
    </xdr:from>
    <xdr:to>
      <xdr:col>31</xdr:col>
      <xdr:colOff>37570</xdr:colOff>
      <xdr:row>29</xdr:row>
      <xdr:rowOff>38100</xdr:rowOff>
    </xdr:to>
    <xdr:sp macro="" textlink="">
      <xdr:nvSpPr>
        <xdr:cNvPr id="12" name="Yuvarlatılmış Dikdörtgen 11"/>
        <xdr:cNvSpPr/>
      </xdr:nvSpPr>
      <xdr:spPr>
        <a:xfrm>
          <a:off x="12668250" y="5842000"/>
          <a:ext cx="6313487" cy="1244600"/>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indent="0" algn="l"/>
          <a:r>
            <a:rPr lang="tr-TR" sz="1200" b="0">
              <a:solidFill>
                <a:schemeClr val="tx1"/>
              </a:solidFill>
              <a:latin typeface="Times New Roman" panose="02020603050405020304" pitchFamily="18" charset="0"/>
              <a:ea typeface="+mn-ea"/>
              <a:cs typeface="Times New Roman" panose="02020603050405020304" pitchFamily="18" charset="0"/>
            </a:rPr>
            <a:t>1)Aylığını tam olarak alıp ay başından sonra görevinden ayrılanlar için peşin ödenmiş aylığın çalışılmayan süreye ait kısmı geri alınır.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2) Mevzuatı gereğince kıst hesaplanmayan aylık unsurları ile çalışıldıktan sonra ödenen aylık unsurlar borçlandırmaya dahil edilmez..</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3) Diğer aylık unsurlarında ise çalışılmayan günler borçlandırmaya dahil edilir.</a:t>
          </a:r>
        </a:p>
      </xdr:txBody>
    </xdr:sp>
    <xdr:clientData/>
  </xdr:twoCellAnchor>
  <xdr:twoCellAnchor>
    <xdr:from>
      <xdr:col>21</xdr:col>
      <xdr:colOff>0</xdr:colOff>
      <xdr:row>66</xdr:row>
      <xdr:rowOff>116417</xdr:rowOff>
    </xdr:from>
    <xdr:to>
      <xdr:col>31</xdr:col>
      <xdr:colOff>355600</xdr:colOff>
      <xdr:row>69</xdr:row>
      <xdr:rowOff>6880</xdr:rowOff>
    </xdr:to>
    <xdr:sp macro="" textlink="">
      <xdr:nvSpPr>
        <xdr:cNvPr id="8" name="Yuvarlatılmış Dikdörtgen 7"/>
        <xdr:cNvSpPr/>
      </xdr:nvSpPr>
      <xdr:spPr>
        <a:xfrm>
          <a:off x="13229167" y="16742834"/>
          <a:ext cx="6070600" cy="461963"/>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Damga vergisinin tamamının “kesilmesi gereken vergi tutarı” olarak dikkate alınması gerekir.</a:t>
          </a:r>
        </a:p>
        <a:p>
          <a:endParaRPr lang="tr-TR" sz="1200" b="0" baseline="0">
            <a:solidFill>
              <a:schemeClr val="tx1"/>
            </a:solidFill>
            <a:latin typeface="+mn-lt"/>
            <a:ea typeface="+mn-ea"/>
            <a:cs typeface="+mn-cs"/>
          </a:endParaRPr>
        </a:p>
      </xdr:txBody>
    </xdr:sp>
    <xdr:clientData/>
  </xdr:twoCellAnchor>
  <xdr:twoCellAnchor>
    <xdr:from>
      <xdr:col>19</xdr:col>
      <xdr:colOff>243418</xdr:colOff>
      <xdr:row>42</xdr:row>
      <xdr:rowOff>116417</xdr:rowOff>
    </xdr:from>
    <xdr:to>
      <xdr:col>34</xdr:col>
      <xdr:colOff>553509</xdr:colOff>
      <xdr:row>65</xdr:row>
      <xdr:rowOff>157694</xdr:rowOff>
    </xdr:to>
    <xdr:sp macro="" textlink="">
      <xdr:nvSpPr>
        <xdr:cNvPr id="14" name="Yuvarlatılmış Dikdörtgen 13"/>
        <xdr:cNvSpPr/>
      </xdr:nvSpPr>
      <xdr:spPr>
        <a:xfrm>
          <a:off x="12509501" y="10773834"/>
          <a:ext cx="8829675" cy="5819777"/>
        </a:xfrm>
        <a:prstGeom prst="roundRect">
          <a:avLst/>
        </a:prstGeom>
        <a:solidFill>
          <a:schemeClr val="accent2">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indent="0" algn="l"/>
          <a:r>
            <a:rPr lang="tr-TR" sz="1200" b="0">
              <a:solidFill>
                <a:schemeClr val="tx1"/>
              </a:solidFill>
              <a:latin typeface="Times New Roman" panose="02020603050405020304" pitchFamily="18" charset="0"/>
              <a:ea typeface="+mn-ea"/>
              <a:cs typeface="Times New Roman" panose="02020603050405020304" pitchFamily="18" charset="0"/>
            </a:rPr>
            <a:t>	Kamu Görevlisinin; </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	-5510 saylı Kanuna tabi olması</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	-SGK kişi payı dışında Gelir Gergisi Kanununa göre gelir vergisi matrahından  indirilmesi gereken başka bir unsurun bulunmaması</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	-Çalışılan ayın gün sayısının 30 olması</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	-Görevden ayrılma biçiminin memuriyetin sona ermesi ya da aylıksız izne ayrılma durumu olması </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	Yukarıdaki 4 durumun aynı anda var olması durumunda, yersiz kesilen vergi tutarını bulmak için 3 yöntem kullanılabilir.</a:t>
          </a:r>
        </a:p>
        <a:p>
          <a:pPr algn="l"/>
          <a:r>
            <a:rPr lang="tr-TR" sz="1200" b="1" u="sng" baseline="0">
              <a:solidFill>
                <a:schemeClr val="tx1"/>
              </a:solidFill>
              <a:latin typeface="Times New Roman" panose="02020603050405020304" pitchFamily="18" charset="0"/>
              <a:ea typeface="+mn-ea"/>
              <a:cs typeface="Times New Roman" panose="02020603050405020304" pitchFamily="18" charset="0"/>
            </a:rPr>
            <a:t>1)Vergiye Dahil Aylık Unsurları Dikkate Alınarak Hesaplama :</a:t>
          </a:r>
        </a:p>
        <a:p>
          <a:pPr algn="l"/>
          <a:r>
            <a:rPr lang="tr-TR" sz="1200" b="0">
              <a:solidFill>
                <a:schemeClr val="tx1"/>
              </a:solidFill>
              <a:latin typeface="Times New Roman" panose="02020603050405020304" pitchFamily="18" charset="0"/>
              <a:ea typeface="+mn-ea"/>
              <a:cs typeface="Times New Roman" panose="02020603050405020304" pitchFamily="18" charset="0"/>
            </a:rPr>
            <a:t> 	Yersiz kesilen vergi tutarını hesaplamak</a:t>
          </a:r>
          <a:r>
            <a:rPr lang="tr-TR" sz="1200" b="0" baseline="0">
              <a:solidFill>
                <a:schemeClr val="tx1"/>
              </a:solidFill>
              <a:latin typeface="Times New Roman" panose="02020603050405020304" pitchFamily="18" charset="0"/>
              <a:ea typeface="+mn-ea"/>
              <a:cs typeface="Times New Roman" panose="02020603050405020304" pitchFamily="18" charset="0"/>
            </a:rPr>
            <a:t> için aşağıdaki süreç kullanılır..</a:t>
          </a:r>
          <a:endParaRPr lang="tr-TR" sz="1200" b="0">
            <a:solidFill>
              <a:schemeClr val="tx1"/>
            </a:solidFill>
            <a:latin typeface="Times New Roman" panose="02020603050405020304" pitchFamily="18" charset="0"/>
            <a:ea typeface="+mn-ea"/>
            <a:cs typeface="Times New Roman" panose="02020603050405020304" pitchFamily="18" charset="0"/>
          </a:endParaRPr>
        </a:p>
        <a:p>
          <a:pPr algn="l"/>
          <a:r>
            <a:rPr lang="tr-TR" sz="1200" b="0">
              <a:solidFill>
                <a:schemeClr val="tx1"/>
              </a:solidFill>
              <a:latin typeface="Times New Roman" panose="02020603050405020304" pitchFamily="18" charset="0"/>
              <a:ea typeface="+mn-ea"/>
              <a:cs typeface="Times New Roman" panose="02020603050405020304" pitchFamily="18" charset="0"/>
            </a:rPr>
            <a:t>	 I.Vergiye dahil olan aylık unsurları, çalışılan güne göre hesaplanarak toplanmalıdır. </a:t>
          </a:r>
        </a:p>
        <a:p>
          <a:pPr algn="l"/>
          <a:r>
            <a:rPr lang="tr-TR" sz="1200" b="0">
              <a:solidFill>
                <a:schemeClr val="tx1"/>
              </a:solidFill>
              <a:latin typeface="Times New Roman" panose="02020603050405020304" pitchFamily="18" charset="0"/>
              <a:ea typeface="+mn-ea"/>
              <a:cs typeface="Times New Roman" panose="02020603050405020304" pitchFamily="18" charset="0"/>
            </a:rPr>
            <a:t>	II. Bulunan bu tutardan, ; SGK kişi payları, (5434 sayılı Kanuna tabi olan personelde tamamı, 5510 sayılı Kanuna tabi olan personelde çalışılan güne göre bulunun tutar) Gelir Gergisi Kanununa göre gelir vergisi matrahından  indirilmesi gereken diğer unsurlar   çıkarılarak çalışılan güne göre vergi matrahı bulunmalıdır.</a:t>
          </a:r>
        </a:p>
        <a:p>
          <a:pPr algn="l"/>
          <a:r>
            <a:rPr lang="tr-TR" sz="1200" b="0">
              <a:solidFill>
                <a:schemeClr val="tx1"/>
              </a:solidFill>
              <a:latin typeface="Times New Roman" panose="02020603050405020304" pitchFamily="18" charset="0"/>
              <a:ea typeface="+mn-ea"/>
              <a:cs typeface="Times New Roman" panose="02020603050405020304" pitchFamily="18" charset="0"/>
            </a:rPr>
            <a:t>	III. Bu tutara kamu görevlisinin kümülatif vergi matrahı göz önünde bulundurularak vergi oranı uygulanmalıdır. </a:t>
          </a:r>
        </a:p>
        <a:p>
          <a:pPr algn="l"/>
          <a:r>
            <a:rPr lang="tr-TR" sz="1200" b="0">
              <a:solidFill>
                <a:schemeClr val="tx1"/>
              </a:solidFill>
              <a:latin typeface="Times New Roman" panose="02020603050405020304" pitchFamily="18" charset="0"/>
              <a:ea typeface="+mn-ea"/>
              <a:cs typeface="Times New Roman" panose="02020603050405020304" pitchFamily="18" charset="0"/>
            </a:rPr>
            <a:t>	IV. Bu tutardan da vergi istisnası çıkarıldığında, çalışılan güne göre kesilmesi gereken vergi tutarı bulunmalıdır.</a:t>
          </a:r>
        </a:p>
        <a:p>
          <a:pPr algn="l"/>
          <a:r>
            <a:rPr lang="tr-TR" sz="1200" b="0">
              <a:solidFill>
                <a:schemeClr val="tx1"/>
              </a:solidFill>
              <a:latin typeface="Times New Roman" panose="02020603050405020304" pitchFamily="18" charset="0"/>
              <a:ea typeface="+mn-ea"/>
              <a:cs typeface="Times New Roman" panose="02020603050405020304" pitchFamily="18" charset="0"/>
            </a:rPr>
            <a:t>	V. Daha sonra yersiz kesilen vergi tutarı bulunmalıdır.</a:t>
          </a:r>
        </a:p>
        <a:p>
          <a:pPr algn="l"/>
          <a:r>
            <a:rPr lang="tr-TR" sz="1200" b="1" u="sng">
              <a:solidFill>
                <a:schemeClr val="tx1"/>
              </a:solidFill>
              <a:latin typeface="Times New Roman" panose="02020603050405020304" pitchFamily="18" charset="0"/>
              <a:ea typeface="+mn-ea"/>
              <a:cs typeface="Times New Roman" panose="02020603050405020304" pitchFamily="18" charset="0"/>
            </a:rPr>
            <a:t>2) Aylık Vergi Matrahı Dikkate Alınarak Hesaplama</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u="none">
              <a:solidFill>
                <a:schemeClr val="tx1"/>
              </a:solidFill>
              <a:latin typeface="Times New Roman" panose="02020603050405020304" pitchFamily="18" charset="0"/>
              <a:ea typeface="+mn-ea"/>
              <a:cs typeface="Times New Roman" panose="02020603050405020304" pitchFamily="18" charset="0"/>
            </a:rPr>
            <a:t>	</a:t>
          </a:r>
          <a:r>
            <a:rPr lang="tr-TR" sz="1200" b="0">
              <a:solidFill>
                <a:schemeClr val="tx1"/>
              </a:solidFill>
              <a:latin typeface="Times New Roman" panose="02020603050405020304" pitchFamily="18" charset="0"/>
              <a:ea typeface="+mn-ea"/>
              <a:cs typeface="Times New Roman" panose="02020603050405020304" pitchFamily="18" charset="0"/>
            </a:rPr>
            <a:t>Yersiz kesilen vergi tutarını hesaplamak için aşağıdaki süreç kullanılır.</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 	I. Aylık vergi Matrahı tutarından, çalışılan gün sayısı dikkate alınarak  çalışılan güne göre vergi matrahı bulunmalıdır.</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	II. Bu tutara kamu görevlisinin kümülatif vergi matrahı göz önünde bulundurularak vergi oranı uygulanmalıdır. </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	III. Bu tutardan da vergi istisnası çıkarıldığında, çalışılan güne göre kesilmesi gereken vergi tutarı bulunmalıdır.</a:t>
          </a:r>
        </a:p>
        <a:p>
          <a:pPr marL="0" indent="0" algn="l"/>
          <a:r>
            <a:rPr lang="tr-TR" sz="1200" b="0">
              <a:solidFill>
                <a:schemeClr val="tx1"/>
              </a:solidFill>
              <a:latin typeface="Times New Roman" panose="02020603050405020304" pitchFamily="18" charset="0"/>
              <a:ea typeface="+mn-ea"/>
              <a:cs typeface="Times New Roman" panose="02020603050405020304" pitchFamily="18" charset="0"/>
            </a:rPr>
            <a:t>	V. Daha sonra yersiz kesilen vergi tutarı bulunmalıdır.</a:t>
          </a:r>
        </a:p>
        <a:p>
          <a:pPr marL="0" indent="0" algn="l"/>
          <a:r>
            <a:rPr lang="tr-TR" sz="1200" b="1" u="sng">
              <a:solidFill>
                <a:schemeClr val="tx1"/>
              </a:solidFill>
              <a:latin typeface="Times New Roman" panose="02020603050405020304" pitchFamily="18" charset="0"/>
              <a:ea typeface="+mn-ea"/>
              <a:cs typeface="Times New Roman" panose="02020603050405020304" pitchFamily="18" charset="0"/>
            </a:rPr>
            <a:t>3) Aylıklardan Geri Alınacak Tutarı Hesaplama Tablosunda Yer Alan Formülün Uygulanması</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	I.((Hesaplanan gelir vergisi/aydaki gün sayısı*çalışılan gün sayısı)-(Gelir vergisi istisna tutarı)) formülü uygulanarak kesilmesi gereken vergi tutarı bulunmalıdır.</a:t>
          </a:r>
        </a:p>
        <a:p>
          <a:pPr marL="0" marR="0" lvl="0" indent="0" algn="l" defTabSz="914400" eaLnBrk="1" fontAlgn="auto" latinLnBrk="0" hangingPunct="1">
            <a:lnSpc>
              <a:spcPct val="100000"/>
            </a:lnSpc>
            <a:spcBef>
              <a:spcPts val="0"/>
            </a:spcBef>
            <a:spcAft>
              <a:spcPts val="0"/>
            </a:spcAft>
            <a:buClrTx/>
            <a:buSzTx/>
            <a:buFontTx/>
            <a:buNone/>
            <a:tabLst/>
            <a:defRPr/>
          </a:pPr>
          <a:r>
            <a:rPr lang="tr-TR" sz="1200" b="0">
              <a:solidFill>
                <a:schemeClr val="tx1"/>
              </a:solidFill>
              <a:latin typeface="Times New Roman" panose="02020603050405020304" pitchFamily="18" charset="0"/>
              <a:ea typeface="+mn-ea"/>
              <a:cs typeface="Times New Roman" panose="02020603050405020304" pitchFamily="18" charset="0"/>
            </a:rPr>
            <a:t>	II.Daha sonra yersiz kesilen vergi tutarı bulunmalıdır.</a:t>
          </a:r>
        </a:p>
        <a:p>
          <a:pPr marL="0" marR="0" lvl="0" indent="0" algn="l" defTabSz="914400" eaLnBrk="1" fontAlgn="auto" latinLnBrk="0" hangingPunct="1">
            <a:lnSpc>
              <a:spcPct val="100000"/>
            </a:lnSpc>
            <a:spcBef>
              <a:spcPts val="0"/>
            </a:spcBef>
            <a:spcAft>
              <a:spcPts val="0"/>
            </a:spcAft>
            <a:buClrTx/>
            <a:buSzTx/>
            <a:buFontTx/>
            <a:buNone/>
            <a:tabLst/>
            <a:defRPr/>
          </a:pPr>
          <a:endParaRPr lang="tr-TR" sz="1200">
            <a:solidFill>
              <a:schemeClr val="tx1"/>
            </a:solidFill>
            <a:effectLst/>
          </a:endParaRPr>
        </a:p>
        <a:p>
          <a:pPr algn="l"/>
          <a:endParaRPr lang="tr-TR" sz="1200" b="0" baseline="0">
            <a:solidFill>
              <a:schemeClr val="tx1"/>
            </a:solidFill>
            <a:latin typeface="+mn-lt"/>
            <a:ea typeface="+mn-ea"/>
            <a:cs typeface="+mn-cs"/>
          </a:endParaRPr>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8"/>
  <sheetViews>
    <sheetView topLeftCell="A25" workbookViewId="0">
      <selection activeCell="B32" sqref="B32:E32"/>
    </sheetView>
  </sheetViews>
  <sheetFormatPr defaultRowHeight="15"/>
  <cols>
    <col min="1" max="1" width="9.140625" style="27"/>
    <col min="2" max="2" width="8" style="87" customWidth="1"/>
    <col min="3" max="3" width="47.42578125" style="97" customWidth="1"/>
    <col min="4" max="4" width="49.5703125" style="89" customWidth="1"/>
    <col min="5" max="5" width="23.42578125" customWidth="1"/>
  </cols>
  <sheetData>
    <row r="1" spans="1:32" s="27" customFormat="1">
      <c r="A1" s="49"/>
      <c r="B1" s="91"/>
      <c r="C1" s="95"/>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row>
    <row r="2" spans="1:32" s="27" customFormat="1" ht="45" customHeight="1">
      <c r="A2" s="49"/>
      <c r="B2" s="153" t="s">
        <v>88</v>
      </c>
      <c r="C2" s="154"/>
      <c r="D2" s="154"/>
      <c r="E2" s="154"/>
      <c r="F2" s="50"/>
      <c r="G2" s="50"/>
      <c r="H2" s="50"/>
      <c r="I2" s="50"/>
      <c r="J2" s="50"/>
      <c r="K2" s="50"/>
      <c r="L2" s="50"/>
      <c r="M2" s="50"/>
      <c r="N2" s="49"/>
      <c r="O2" s="49"/>
      <c r="P2" s="49"/>
      <c r="Q2" s="49"/>
      <c r="R2" s="49"/>
      <c r="S2" s="49"/>
      <c r="T2" s="49"/>
      <c r="U2" s="49"/>
      <c r="V2" s="49"/>
      <c r="W2" s="49"/>
      <c r="X2" s="49"/>
      <c r="Y2" s="49"/>
      <c r="Z2" s="49"/>
      <c r="AA2" s="49"/>
      <c r="AB2" s="49"/>
      <c r="AC2" s="49"/>
      <c r="AD2" s="49"/>
      <c r="AE2" s="49"/>
      <c r="AF2" s="49"/>
    </row>
    <row r="3" spans="1:32" s="86" customFormat="1" ht="26.25">
      <c r="A3" s="50"/>
      <c r="B3" s="50"/>
      <c r="C3" s="96"/>
      <c r="D3" s="50"/>
      <c r="E3" s="50"/>
      <c r="F3" s="50"/>
      <c r="G3" s="50"/>
      <c r="H3" s="50"/>
      <c r="I3" s="50"/>
      <c r="J3" s="50"/>
      <c r="K3" s="50"/>
      <c r="L3" s="50"/>
      <c r="M3" s="50"/>
      <c r="N3" s="49"/>
      <c r="O3" s="49"/>
      <c r="P3" s="49"/>
      <c r="Q3" s="49"/>
      <c r="R3" s="49"/>
      <c r="S3" s="49"/>
      <c r="T3" s="49"/>
      <c r="U3" s="49"/>
      <c r="V3" s="49"/>
      <c r="W3" s="49"/>
      <c r="X3" s="49"/>
      <c r="Y3" s="49"/>
      <c r="Z3" s="49"/>
      <c r="AA3" s="49"/>
      <c r="AB3" s="49"/>
      <c r="AC3" s="49"/>
      <c r="AD3" s="49"/>
      <c r="AE3" s="49"/>
      <c r="AF3" s="49"/>
    </row>
    <row r="4" spans="1:32" ht="30">
      <c r="A4" s="49"/>
      <c r="B4" s="117">
        <v>1</v>
      </c>
      <c r="C4" s="128" t="s">
        <v>134</v>
      </c>
      <c r="D4" s="118" t="s">
        <v>143</v>
      </c>
      <c r="E4" s="119" t="s">
        <v>132</v>
      </c>
      <c r="F4" s="51"/>
      <c r="G4" s="51"/>
      <c r="H4" s="51"/>
      <c r="I4" s="51"/>
      <c r="J4" s="51"/>
      <c r="K4" s="51"/>
      <c r="L4" s="51"/>
      <c r="M4" s="51"/>
      <c r="N4" s="54"/>
      <c r="O4" s="54"/>
      <c r="P4" s="49"/>
      <c r="Q4" s="49"/>
      <c r="R4" s="49"/>
      <c r="S4" s="49"/>
      <c r="T4" s="49"/>
      <c r="U4" s="49"/>
      <c r="V4" s="49"/>
      <c r="W4" s="49"/>
      <c r="X4" s="49"/>
      <c r="Y4" s="49"/>
      <c r="Z4" s="49"/>
      <c r="AA4" s="49"/>
      <c r="AB4" s="49"/>
      <c r="AC4" s="49"/>
      <c r="AD4" s="49"/>
      <c r="AE4" s="49"/>
      <c r="AF4" s="49"/>
    </row>
    <row r="5" spans="1:32" s="27" customFormat="1" ht="30">
      <c r="A5" s="49"/>
      <c r="B5" s="117">
        <v>2</v>
      </c>
      <c r="C5" s="128" t="s">
        <v>135</v>
      </c>
      <c r="D5" s="118" t="s">
        <v>144</v>
      </c>
      <c r="E5" s="119" t="s">
        <v>132</v>
      </c>
      <c r="F5" s="51"/>
      <c r="G5" s="51"/>
      <c r="H5" s="51"/>
      <c r="I5" s="51"/>
      <c r="J5" s="51"/>
      <c r="K5" s="51"/>
      <c r="L5" s="51"/>
      <c r="M5" s="51"/>
      <c r="N5" s="54"/>
      <c r="O5" s="54"/>
      <c r="P5" s="49"/>
      <c r="Q5" s="49"/>
      <c r="R5" s="49"/>
      <c r="S5" s="49"/>
      <c r="T5" s="49"/>
      <c r="U5" s="49"/>
      <c r="V5" s="49"/>
      <c r="W5" s="49"/>
      <c r="X5" s="49"/>
      <c r="Y5" s="49"/>
      <c r="Z5" s="49"/>
      <c r="AA5" s="49"/>
      <c r="AB5" s="49"/>
      <c r="AC5" s="49"/>
      <c r="AD5" s="49"/>
      <c r="AE5" s="49"/>
      <c r="AF5" s="49"/>
    </row>
    <row r="6" spans="1:32" ht="30">
      <c r="A6" s="49"/>
      <c r="B6" s="117">
        <v>3</v>
      </c>
      <c r="C6" s="128" t="s">
        <v>134</v>
      </c>
      <c r="D6" s="118" t="s">
        <v>145</v>
      </c>
      <c r="E6" s="119" t="s">
        <v>133</v>
      </c>
      <c r="F6" s="51"/>
      <c r="G6" s="51"/>
      <c r="H6" s="51"/>
      <c r="I6" s="51"/>
      <c r="J6" s="51"/>
      <c r="K6" s="51"/>
      <c r="L6" s="51"/>
      <c r="M6" s="51"/>
      <c r="N6" s="49"/>
      <c r="O6" s="49"/>
      <c r="P6" s="49"/>
      <c r="Q6" s="49"/>
      <c r="R6" s="49"/>
      <c r="S6" s="49"/>
      <c r="T6" s="49"/>
      <c r="U6" s="49"/>
      <c r="V6" s="49"/>
      <c r="W6" s="49"/>
      <c r="X6" s="49"/>
      <c r="Y6" s="49"/>
      <c r="Z6" s="49"/>
      <c r="AA6" s="49"/>
      <c r="AB6" s="49"/>
      <c r="AC6" s="49"/>
      <c r="AD6" s="49"/>
      <c r="AE6" s="49"/>
      <c r="AF6" s="49"/>
    </row>
    <row r="7" spans="1:32" s="27" customFormat="1" ht="30">
      <c r="A7" s="49"/>
      <c r="B7" s="117">
        <v>4</v>
      </c>
      <c r="C7" s="128" t="s">
        <v>135</v>
      </c>
      <c r="D7" s="118" t="s">
        <v>146</v>
      </c>
      <c r="E7" s="120" t="s">
        <v>133</v>
      </c>
      <c r="F7" s="52"/>
      <c r="G7" s="52"/>
      <c r="H7" s="52"/>
      <c r="I7" s="52"/>
      <c r="J7" s="52"/>
      <c r="K7" s="52"/>
      <c r="L7" s="52"/>
      <c r="M7" s="52"/>
      <c r="N7" s="49"/>
      <c r="O7" s="49"/>
      <c r="P7" s="49"/>
      <c r="Q7" s="49"/>
      <c r="R7" s="49"/>
      <c r="S7" s="49"/>
      <c r="T7" s="49"/>
      <c r="U7" s="49"/>
      <c r="V7" s="49"/>
      <c r="W7" s="49"/>
      <c r="X7" s="49"/>
      <c r="Y7" s="49"/>
      <c r="Z7" s="49"/>
      <c r="AA7" s="49"/>
      <c r="AB7" s="49"/>
      <c r="AC7" s="49"/>
      <c r="AD7" s="49"/>
      <c r="AE7" s="49"/>
      <c r="AF7" s="49"/>
    </row>
    <row r="8" spans="1:32" ht="30">
      <c r="A8" s="49"/>
      <c r="B8" s="117">
        <v>5</v>
      </c>
      <c r="C8" s="128" t="s">
        <v>134</v>
      </c>
      <c r="D8" s="118" t="s">
        <v>147</v>
      </c>
      <c r="E8" s="119" t="s">
        <v>132</v>
      </c>
      <c r="F8" s="51"/>
      <c r="G8" s="51"/>
      <c r="H8" s="51"/>
      <c r="I8" s="51"/>
      <c r="J8" s="51"/>
      <c r="K8" s="51"/>
      <c r="L8" s="51"/>
      <c r="M8" s="51"/>
      <c r="N8" s="49"/>
      <c r="O8" s="49"/>
      <c r="P8" s="49"/>
      <c r="Q8" s="49"/>
      <c r="R8" s="49"/>
      <c r="S8" s="49"/>
      <c r="T8" s="49"/>
      <c r="U8" s="49"/>
      <c r="V8" s="49"/>
      <c r="W8" s="49"/>
      <c r="X8" s="49"/>
      <c r="Y8" s="49"/>
      <c r="Z8" s="49"/>
      <c r="AA8" s="49"/>
      <c r="AB8" s="49"/>
      <c r="AC8" s="49"/>
      <c r="AD8" s="49"/>
      <c r="AE8" s="49"/>
      <c r="AF8" s="49"/>
    </row>
    <row r="9" spans="1:32" s="27" customFormat="1" ht="45">
      <c r="A9" s="49"/>
      <c r="B9" s="117">
        <v>6</v>
      </c>
      <c r="C9" s="128" t="s">
        <v>135</v>
      </c>
      <c r="D9" s="118" t="s">
        <v>148</v>
      </c>
      <c r="E9" s="120" t="s">
        <v>132</v>
      </c>
      <c r="F9" s="52"/>
      <c r="G9" s="52"/>
      <c r="H9" s="52"/>
      <c r="I9" s="52"/>
      <c r="J9" s="52"/>
      <c r="K9" s="52"/>
      <c r="L9" s="52"/>
      <c r="M9" s="52"/>
      <c r="N9" s="49"/>
      <c r="O9" s="49"/>
      <c r="P9" s="49"/>
      <c r="Q9" s="49"/>
      <c r="R9" s="49"/>
      <c r="S9" s="49"/>
      <c r="T9" s="49"/>
      <c r="U9" s="49"/>
      <c r="V9" s="49"/>
      <c r="W9" s="49"/>
      <c r="X9" s="49"/>
      <c r="Y9" s="49"/>
      <c r="Z9" s="49"/>
      <c r="AA9" s="49"/>
      <c r="AB9" s="49"/>
      <c r="AC9" s="49"/>
      <c r="AD9" s="49"/>
      <c r="AE9" s="49"/>
      <c r="AF9" s="49"/>
    </row>
    <row r="10" spans="1:32" ht="30">
      <c r="A10" s="49"/>
      <c r="B10" s="117">
        <v>7</v>
      </c>
      <c r="C10" s="128" t="s">
        <v>134</v>
      </c>
      <c r="D10" s="118" t="s">
        <v>147</v>
      </c>
      <c r="E10" s="119" t="s">
        <v>133</v>
      </c>
      <c r="F10" s="51"/>
      <c r="G10" s="51"/>
      <c r="H10" s="51"/>
      <c r="I10" s="51"/>
      <c r="J10" s="51"/>
      <c r="K10" s="51"/>
      <c r="L10" s="51"/>
      <c r="M10" s="51"/>
      <c r="N10" s="49"/>
      <c r="O10" s="49"/>
      <c r="P10" s="49"/>
      <c r="Q10" s="49"/>
      <c r="R10" s="49"/>
      <c r="S10" s="49"/>
      <c r="T10" s="49"/>
      <c r="U10" s="49"/>
      <c r="V10" s="49"/>
      <c r="W10" s="49"/>
      <c r="X10" s="49"/>
      <c r="Y10" s="49"/>
      <c r="Z10" s="49"/>
      <c r="AA10" s="49"/>
      <c r="AB10" s="49"/>
      <c r="AC10" s="49"/>
      <c r="AD10" s="49"/>
      <c r="AE10" s="49"/>
      <c r="AF10" s="49"/>
    </row>
    <row r="11" spans="1:32" s="27" customFormat="1" ht="45">
      <c r="A11" s="49"/>
      <c r="B11" s="117">
        <v>8</v>
      </c>
      <c r="C11" s="128" t="s">
        <v>135</v>
      </c>
      <c r="D11" s="118" t="s">
        <v>149</v>
      </c>
      <c r="E11" s="120" t="s">
        <v>133</v>
      </c>
      <c r="F11" s="52"/>
      <c r="G11" s="52"/>
      <c r="H11" s="52"/>
      <c r="I11" s="52"/>
      <c r="J11" s="52"/>
      <c r="K11" s="52"/>
      <c r="L11" s="52"/>
      <c r="M11" s="52"/>
      <c r="N11" s="49"/>
      <c r="O11" s="49"/>
      <c r="P11" s="49"/>
      <c r="Q11" s="49"/>
      <c r="R11" s="49"/>
      <c r="S11" s="49"/>
      <c r="T11" s="49"/>
      <c r="U11" s="49"/>
      <c r="V11" s="49"/>
      <c r="W11" s="49"/>
      <c r="X11" s="49"/>
      <c r="Y11" s="49"/>
      <c r="Z11" s="49"/>
      <c r="AA11" s="49"/>
      <c r="AB11" s="49"/>
      <c r="AC11" s="49"/>
      <c r="AD11" s="49"/>
      <c r="AE11" s="49"/>
      <c r="AF11" s="49"/>
    </row>
    <row r="12" spans="1:32" ht="30">
      <c r="A12" s="49"/>
      <c r="B12" s="117">
        <v>9</v>
      </c>
      <c r="C12" s="128" t="s">
        <v>136</v>
      </c>
      <c r="D12" s="118" t="s">
        <v>143</v>
      </c>
      <c r="E12" s="119" t="s">
        <v>132</v>
      </c>
      <c r="F12" s="51"/>
      <c r="G12" s="51"/>
      <c r="H12" s="51"/>
      <c r="I12" s="51"/>
      <c r="J12" s="51"/>
      <c r="K12" s="51"/>
      <c r="L12" s="51"/>
      <c r="M12" s="51"/>
      <c r="N12" s="49"/>
      <c r="O12" s="49"/>
      <c r="P12" s="49"/>
      <c r="Q12" s="49"/>
      <c r="R12" s="49"/>
      <c r="S12" s="49"/>
      <c r="T12" s="49"/>
      <c r="U12" s="49"/>
      <c r="V12" s="49"/>
      <c r="W12" s="49"/>
      <c r="X12" s="49"/>
      <c r="Y12" s="49"/>
      <c r="Z12" s="49"/>
      <c r="AA12" s="49"/>
      <c r="AB12" s="49"/>
      <c r="AC12" s="49"/>
      <c r="AD12" s="49"/>
      <c r="AE12" s="49"/>
      <c r="AF12" s="49"/>
    </row>
    <row r="13" spans="1:32" s="27" customFormat="1" ht="30">
      <c r="A13" s="49"/>
      <c r="B13" s="117">
        <v>10</v>
      </c>
      <c r="C13" s="128" t="s">
        <v>137</v>
      </c>
      <c r="D13" s="118" t="s">
        <v>150</v>
      </c>
      <c r="E13" s="119" t="s">
        <v>132</v>
      </c>
      <c r="F13" s="51"/>
      <c r="G13" s="51"/>
      <c r="H13" s="51"/>
      <c r="I13" s="51"/>
      <c r="J13" s="51"/>
      <c r="K13" s="51"/>
      <c r="L13" s="51"/>
      <c r="M13" s="51"/>
      <c r="N13" s="49"/>
      <c r="O13" s="49"/>
      <c r="P13" s="49"/>
      <c r="Q13" s="49"/>
      <c r="R13" s="49"/>
      <c r="S13" s="49"/>
      <c r="T13" s="49"/>
      <c r="U13" s="49"/>
      <c r="V13" s="49"/>
      <c r="W13" s="49"/>
      <c r="X13" s="49"/>
      <c r="Y13" s="49"/>
      <c r="Z13" s="49"/>
      <c r="AA13" s="49"/>
      <c r="AB13" s="49"/>
      <c r="AC13" s="49"/>
      <c r="AD13" s="49"/>
      <c r="AE13" s="49"/>
      <c r="AF13" s="49"/>
    </row>
    <row r="14" spans="1:32" ht="30">
      <c r="A14" s="49"/>
      <c r="B14" s="117">
        <v>11</v>
      </c>
      <c r="C14" s="128" t="s">
        <v>136</v>
      </c>
      <c r="D14" s="118" t="s">
        <v>143</v>
      </c>
      <c r="E14" s="119" t="s">
        <v>133</v>
      </c>
      <c r="F14" s="51"/>
      <c r="G14" s="51"/>
      <c r="H14" s="51"/>
      <c r="I14" s="51"/>
      <c r="J14" s="51"/>
      <c r="K14" s="51"/>
      <c r="L14" s="51"/>
      <c r="M14" s="51"/>
      <c r="N14" s="49"/>
      <c r="O14" s="49"/>
      <c r="P14" s="49"/>
      <c r="Q14" s="49"/>
      <c r="R14" s="49"/>
      <c r="S14" s="49"/>
      <c r="T14" s="49"/>
      <c r="U14" s="49"/>
      <c r="V14" s="49"/>
      <c r="W14" s="49"/>
      <c r="X14" s="49"/>
      <c r="Y14" s="49"/>
      <c r="Z14" s="49"/>
      <c r="AA14" s="49"/>
      <c r="AB14" s="49"/>
      <c r="AC14" s="49"/>
      <c r="AD14" s="49"/>
      <c r="AE14" s="49"/>
      <c r="AF14" s="49"/>
    </row>
    <row r="15" spans="1:32" s="27" customFormat="1" ht="30">
      <c r="A15" s="49"/>
      <c r="B15" s="117">
        <v>12</v>
      </c>
      <c r="C15" s="128" t="s">
        <v>138</v>
      </c>
      <c r="D15" s="118" t="s">
        <v>150</v>
      </c>
      <c r="E15" s="119" t="s">
        <v>133</v>
      </c>
      <c r="F15" s="51"/>
      <c r="G15" s="51"/>
      <c r="H15" s="51"/>
      <c r="I15" s="51"/>
      <c r="J15" s="51"/>
      <c r="K15" s="51"/>
      <c r="L15" s="51"/>
      <c r="M15" s="51"/>
      <c r="N15" s="49"/>
      <c r="O15" s="49"/>
      <c r="P15" s="49"/>
      <c r="Q15" s="49"/>
      <c r="R15" s="49"/>
      <c r="S15" s="49"/>
      <c r="T15" s="49"/>
      <c r="U15" s="49"/>
      <c r="V15" s="49"/>
      <c r="W15" s="49"/>
      <c r="X15" s="49"/>
      <c r="Y15" s="49"/>
      <c r="Z15" s="49"/>
      <c r="AA15" s="49"/>
      <c r="AB15" s="49"/>
      <c r="AC15" s="49"/>
      <c r="AD15" s="49"/>
      <c r="AE15" s="49"/>
      <c r="AF15" s="49"/>
    </row>
    <row r="16" spans="1:32" ht="30">
      <c r="A16" s="49"/>
      <c r="B16" s="117">
        <v>13</v>
      </c>
      <c r="C16" s="128" t="s">
        <v>136</v>
      </c>
      <c r="D16" s="118" t="s">
        <v>147</v>
      </c>
      <c r="E16" s="119" t="s">
        <v>132</v>
      </c>
      <c r="F16" s="51"/>
      <c r="G16" s="51"/>
      <c r="H16" s="51"/>
      <c r="I16" s="51"/>
      <c r="J16" s="51"/>
      <c r="K16" s="51"/>
      <c r="L16" s="51"/>
      <c r="M16" s="51"/>
      <c r="N16" s="49"/>
      <c r="O16" s="49"/>
      <c r="P16" s="49"/>
      <c r="Q16" s="49"/>
      <c r="R16" s="49"/>
      <c r="S16" s="49"/>
      <c r="T16" s="49"/>
      <c r="U16" s="49"/>
      <c r="V16" s="49"/>
      <c r="W16" s="49"/>
      <c r="X16" s="49"/>
      <c r="Y16" s="49"/>
      <c r="Z16" s="49"/>
      <c r="AA16" s="49"/>
      <c r="AB16" s="49"/>
      <c r="AC16" s="49"/>
      <c r="AD16" s="49"/>
      <c r="AE16" s="49"/>
      <c r="AF16" s="49"/>
    </row>
    <row r="17" spans="1:32" s="27" customFormat="1" ht="30">
      <c r="A17" s="49"/>
      <c r="B17" s="117">
        <v>14</v>
      </c>
      <c r="C17" s="128" t="s">
        <v>137</v>
      </c>
      <c r="D17" s="118" t="s">
        <v>151</v>
      </c>
      <c r="E17" s="119" t="s">
        <v>132</v>
      </c>
      <c r="F17" s="51"/>
      <c r="G17" s="51"/>
      <c r="H17" s="51"/>
      <c r="I17" s="51"/>
      <c r="J17" s="51"/>
      <c r="K17" s="51"/>
      <c r="L17" s="51"/>
      <c r="M17" s="51"/>
      <c r="N17" s="49"/>
      <c r="O17" s="49"/>
      <c r="P17" s="49"/>
      <c r="Q17" s="49"/>
      <c r="R17" s="49"/>
      <c r="S17" s="49"/>
      <c r="T17" s="49"/>
      <c r="U17" s="49"/>
      <c r="V17" s="49"/>
      <c r="W17" s="49"/>
      <c r="X17" s="49"/>
      <c r="Y17" s="49"/>
      <c r="Z17" s="49"/>
      <c r="AA17" s="49"/>
      <c r="AB17" s="49"/>
      <c r="AC17" s="49"/>
      <c r="AD17" s="49"/>
      <c r="AE17" s="49"/>
      <c r="AF17" s="49"/>
    </row>
    <row r="18" spans="1:32" ht="30">
      <c r="A18" s="49"/>
      <c r="B18" s="117">
        <v>15</v>
      </c>
      <c r="C18" s="128" t="s">
        <v>136</v>
      </c>
      <c r="D18" s="118" t="s">
        <v>147</v>
      </c>
      <c r="E18" s="120" t="s">
        <v>133</v>
      </c>
      <c r="F18" s="52"/>
      <c r="G18" s="52"/>
      <c r="H18" s="52"/>
      <c r="I18" s="52"/>
      <c r="J18" s="52"/>
      <c r="K18" s="52"/>
      <c r="L18" s="52"/>
      <c r="M18" s="52"/>
      <c r="N18" s="49"/>
      <c r="O18" s="49"/>
      <c r="P18" s="49"/>
      <c r="Q18" s="49"/>
      <c r="R18" s="49"/>
      <c r="S18" s="49"/>
      <c r="T18" s="49"/>
      <c r="U18" s="49"/>
      <c r="V18" s="49"/>
      <c r="W18" s="49"/>
      <c r="X18" s="49"/>
      <c r="Y18" s="49"/>
      <c r="Z18" s="49"/>
      <c r="AA18" s="49"/>
      <c r="AB18" s="49"/>
      <c r="AC18" s="49"/>
      <c r="AD18" s="49"/>
      <c r="AE18" s="49"/>
      <c r="AF18" s="49"/>
    </row>
    <row r="19" spans="1:32" s="27" customFormat="1" ht="30">
      <c r="A19" s="49"/>
      <c r="B19" s="117">
        <v>16</v>
      </c>
      <c r="C19" s="128" t="s">
        <v>137</v>
      </c>
      <c r="D19" s="118" t="s">
        <v>151</v>
      </c>
      <c r="E19" s="120" t="s">
        <v>133</v>
      </c>
      <c r="F19" s="52"/>
      <c r="G19" s="52"/>
      <c r="H19" s="52"/>
      <c r="I19" s="52"/>
      <c r="J19" s="52"/>
      <c r="K19" s="52"/>
      <c r="L19" s="52"/>
      <c r="M19" s="52"/>
      <c r="N19" s="49"/>
      <c r="O19" s="49"/>
      <c r="P19" s="49"/>
      <c r="Q19" s="49"/>
      <c r="R19" s="49"/>
      <c r="S19" s="49"/>
      <c r="T19" s="49"/>
      <c r="U19" s="49"/>
      <c r="V19" s="49"/>
      <c r="W19" s="49"/>
      <c r="X19" s="49"/>
      <c r="Y19" s="49"/>
      <c r="Z19" s="49"/>
      <c r="AA19" s="49"/>
      <c r="AB19" s="49"/>
      <c r="AC19" s="49"/>
      <c r="AD19" s="49"/>
      <c r="AE19" s="49"/>
      <c r="AF19" s="49"/>
    </row>
    <row r="20" spans="1:32" ht="30">
      <c r="A20" s="49"/>
      <c r="B20" s="117">
        <v>17</v>
      </c>
      <c r="C20" s="128" t="s">
        <v>142</v>
      </c>
      <c r="D20" s="118" t="s">
        <v>143</v>
      </c>
      <c r="E20" s="120"/>
      <c r="F20" s="52"/>
      <c r="G20" s="52"/>
      <c r="H20" s="52"/>
      <c r="I20" s="52"/>
      <c r="J20" s="52"/>
      <c r="K20" s="52"/>
      <c r="L20" s="52"/>
      <c r="M20" s="52"/>
      <c r="N20" s="49"/>
      <c r="O20" s="49"/>
      <c r="P20" s="49"/>
      <c r="Q20" s="49"/>
      <c r="R20" s="49"/>
      <c r="S20" s="49"/>
      <c r="T20" s="49"/>
      <c r="U20" s="49"/>
      <c r="V20" s="49"/>
      <c r="W20" s="49"/>
      <c r="X20" s="49"/>
      <c r="Y20" s="49"/>
      <c r="Z20" s="49"/>
      <c r="AA20" s="49"/>
      <c r="AB20" s="49"/>
      <c r="AC20" s="49"/>
      <c r="AD20" s="49"/>
      <c r="AE20" s="49"/>
      <c r="AF20" s="49"/>
    </row>
    <row r="21" spans="1:32" ht="30">
      <c r="A21" s="49"/>
      <c r="B21" s="117">
        <v>18</v>
      </c>
      <c r="C21" s="128" t="s">
        <v>142</v>
      </c>
      <c r="D21" s="118" t="s">
        <v>147</v>
      </c>
      <c r="E21" s="119"/>
      <c r="F21" s="51"/>
      <c r="G21" s="51"/>
      <c r="H21" s="51"/>
      <c r="I21" s="51"/>
      <c r="J21" s="51"/>
      <c r="K21" s="51"/>
      <c r="L21" s="51"/>
      <c r="M21" s="51"/>
      <c r="N21" s="49"/>
      <c r="O21" s="49"/>
      <c r="P21" s="49"/>
      <c r="Q21" s="49"/>
      <c r="R21" s="49"/>
      <c r="S21" s="49"/>
      <c r="T21" s="49"/>
      <c r="U21" s="49"/>
      <c r="V21" s="49"/>
      <c r="W21" s="49"/>
      <c r="X21" s="49"/>
      <c r="Y21" s="49"/>
      <c r="Z21" s="49"/>
      <c r="AA21" s="49"/>
      <c r="AB21" s="49"/>
      <c r="AC21" s="49"/>
      <c r="AD21" s="49"/>
      <c r="AE21" s="49"/>
      <c r="AF21" s="49"/>
    </row>
    <row r="22" spans="1:32" ht="30">
      <c r="A22" s="49"/>
      <c r="B22" s="117">
        <v>19</v>
      </c>
      <c r="C22" s="128" t="s">
        <v>141</v>
      </c>
      <c r="D22" s="121" t="s">
        <v>130</v>
      </c>
      <c r="E22" s="119"/>
      <c r="F22" s="53"/>
      <c r="G22" s="53"/>
      <c r="H22" s="53"/>
      <c r="I22" s="53"/>
      <c r="J22" s="53"/>
      <c r="K22" s="53"/>
      <c r="L22" s="53"/>
      <c r="M22" s="53"/>
      <c r="N22" s="49"/>
      <c r="O22" s="49"/>
      <c r="P22" s="49"/>
      <c r="Q22" s="49"/>
      <c r="R22" s="49"/>
      <c r="S22" s="49"/>
      <c r="T22" s="49"/>
      <c r="U22" s="49"/>
      <c r="V22" s="49"/>
      <c r="W22" s="49"/>
      <c r="X22" s="49"/>
      <c r="Y22" s="49"/>
      <c r="Z22" s="49"/>
      <c r="AA22" s="49"/>
      <c r="AB22" s="49"/>
      <c r="AC22" s="49"/>
      <c r="AD22" s="49"/>
      <c r="AE22" s="49"/>
      <c r="AF22" s="49"/>
    </row>
    <row r="23" spans="1:32" ht="30">
      <c r="A23" s="49"/>
      <c r="B23" s="117">
        <v>20</v>
      </c>
      <c r="C23" s="128" t="s">
        <v>141</v>
      </c>
      <c r="D23" s="121" t="s">
        <v>131</v>
      </c>
      <c r="E23" s="119"/>
      <c r="F23" s="51"/>
      <c r="G23" s="51"/>
      <c r="H23" s="51"/>
      <c r="I23" s="51"/>
      <c r="J23" s="51"/>
      <c r="K23" s="51"/>
      <c r="L23" s="51"/>
      <c r="M23" s="51"/>
      <c r="N23" s="49"/>
      <c r="O23" s="49"/>
      <c r="P23" s="49"/>
      <c r="Q23" s="49"/>
      <c r="R23" s="49"/>
      <c r="S23" s="49"/>
      <c r="T23" s="49"/>
      <c r="U23" s="49"/>
      <c r="V23" s="49"/>
      <c r="W23" s="49"/>
      <c r="X23" s="49"/>
      <c r="Y23" s="49"/>
      <c r="Z23" s="49"/>
      <c r="AA23" s="49"/>
      <c r="AB23" s="49"/>
      <c r="AC23" s="49"/>
      <c r="AD23" s="49"/>
      <c r="AE23" s="49"/>
      <c r="AF23" s="49"/>
    </row>
    <row r="24" spans="1:32" ht="30">
      <c r="A24" s="49"/>
      <c r="B24" s="117">
        <v>21</v>
      </c>
      <c r="C24" s="128" t="s">
        <v>140</v>
      </c>
      <c r="D24" s="121" t="s">
        <v>130</v>
      </c>
      <c r="E24" s="119"/>
      <c r="F24" s="51"/>
      <c r="G24" s="51"/>
      <c r="H24" s="51"/>
      <c r="I24" s="51"/>
      <c r="J24" s="51"/>
      <c r="K24" s="51"/>
      <c r="L24" s="51"/>
      <c r="M24" s="51"/>
      <c r="N24" s="49"/>
      <c r="O24" s="49"/>
      <c r="P24" s="49"/>
      <c r="Q24" s="49"/>
      <c r="R24" s="49"/>
      <c r="S24" s="49"/>
      <c r="T24" s="49"/>
      <c r="U24" s="49"/>
      <c r="V24" s="49"/>
      <c r="W24" s="49"/>
      <c r="X24" s="49"/>
      <c r="Y24" s="49"/>
      <c r="Z24" s="49"/>
      <c r="AA24" s="49"/>
      <c r="AB24" s="49"/>
      <c r="AC24" s="49"/>
      <c r="AD24" s="49"/>
      <c r="AE24" s="49"/>
      <c r="AF24" s="49"/>
    </row>
    <row r="25" spans="1:32" ht="30">
      <c r="A25" s="49"/>
      <c r="B25" s="117">
        <v>22</v>
      </c>
      <c r="C25" s="128" t="s">
        <v>140</v>
      </c>
      <c r="D25" s="121" t="s">
        <v>131</v>
      </c>
      <c r="E25" s="119"/>
      <c r="F25" s="51"/>
      <c r="G25" s="51"/>
      <c r="H25" s="51"/>
      <c r="I25" s="51"/>
      <c r="J25" s="51"/>
      <c r="K25" s="51"/>
      <c r="L25" s="51"/>
      <c r="M25" s="51"/>
      <c r="N25" s="49"/>
      <c r="O25" s="49"/>
      <c r="P25" s="49"/>
      <c r="Q25" s="49"/>
      <c r="R25" s="49"/>
      <c r="S25" s="49"/>
      <c r="T25" s="49"/>
      <c r="U25" s="49"/>
      <c r="V25" s="49"/>
      <c r="W25" s="49"/>
      <c r="X25" s="49"/>
      <c r="Y25" s="49"/>
      <c r="Z25" s="49"/>
      <c r="AA25" s="49"/>
      <c r="AB25" s="49"/>
      <c r="AC25" s="49"/>
      <c r="AD25" s="49"/>
      <c r="AE25" s="49"/>
      <c r="AF25" s="49"/>
    </row>
    <row r="26" spans="1:32" ht="30">
      <c r="A26" s="49"/>
      <c r="B26" s="117">
        <v>23</v>
      </c>
      <c r="C26" s="128" t="s">
        <v>139</v>
      </c>
      <c r="D26" s="121" t="s">
        <v>130</v>
      </c>
      <c r="E26" s="119"/>
      <c r="F26" s="51"/>
      <c r="G26" s="51"/>
      <c r="H26" s="51"/>
      <c r="I26" s="51"/>
      <c r="J26" s="51"/>
      <c r="K26" s="51"/>
      <c r="L26" s="51"/>
      <c r="M26" s="51"/>
      <c r="N26" s="49"/>
      <c r="O26" s="49"/>
      <c r="P26" s="49"/>
      <c r="Q26" s="49"/>
      <c r="R26" s="49"/>
      <c r="S26" s="49"/>
      <c r="T26" s="49"/>
      <c r="U26" s="49"/>
      <c r="V26" s="49"/>
      <c r="W26" s="49"/>
      <c r="X26" s="49"/>
      <c r="Y26" s="49"/>
      <c r="Z26" s="49"/>
      <c r="AA26" s="49"/>
      <c r="AB26" s="49"/>
      <c r="AC26" s="49"/>
      <c r="AD26" s="49"/>
      <c r="AE26" s="49"/>
      <c r="AF26" s="49"/>
    </row>
    <row r="27" spans="1:32" ht="30">
      <c r="A27" s="49"/>
      <c r="B27" s="117">
        <v>24</v>
      </c>
      <c r="C27" s="128" t="s">
        <v>139</v>
      </c>
      <c r="D27" s="121" t="s">
        <v>131</v>
      </c>
      <c r="E27" s="119"/>
      <c r="F27" s="51"/>
      <c r="G27" s="51"/>
      <c r="H27" s="51"/>
      <c r="I27" s="51"/>
      <c r="J27" s="51"/>
      <c r="K27" s="51"/>
      <c r="L27" s="51"/>
      <c r="M27" s="51"/>
      <c r="N27" s="49"/>
      <c r="O27" s="49"/>
      <c r="P27" s="49"/>
      <c r="Q27" s="49"/>
      <c r="R27" s="49"/>
      <c r="S27" s="49"/>
      <c r="T27" s="49"/>
      <c r="U27" s="49"/>
      <c r="V27" s="49"/>
      <c r="W27" s="49"/>
      <c r="X27" s="49"/>
      <c r="Y27" s="49"/>
      <c r="Z27" s="49"/>
      <c r="AA27" s="49"/>
      <c r="AB27" s="49"/>
      <c r="AC27" s="49"/>
      <c r="AD27" s="49"/>
      <c r="AE27" s="49"/>
      <c r="AF27" s="49"/>
    </row>
    <row r="28" spans="1:32">
      <c r="A28" s="49"/>
      <c r="B28" s="91"/>
      <c r="C28" s="95"/>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row>
    <row r="29" spans="1:32">
      <c r="A29" s="49"/>
      <c r="B29" s="91"/>
      <c r="C29" s="95"/>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row>
    <row r="30" spans="1:32">
      <c r="A30" s="49"/>
      <c r="B30" s="91"/>
      <c r="C30" s="95"/>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row>
    <row r="31" spans="1:32">
      <c r="A31" s="49"/>
      <c r="B31" s="91"/>
      <c r="C31" s="95"/>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row>
    <row r="32" spans="1:32" ht="93" customHeight="1">
      <c r="A32" s="49"/>
      <c r="B32" s="155" t="s">
        <v>194</v>
      </c>
      <c r="C32" s="155"/>
      <c r="D32" s="155"/>
      <c r="E32" s="155"/>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row>
    <row r="33" spans="1:32">
      <c r="A33" s="49"/>
      <c r="B33" s="91"/>
      <c r="C33" s="95"/>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row>
    <row r="34" spans="1:32">
      <c r="A34" s="49"/>
      <c r="B34" s="91"/>
      <c r="C34" s="95"/>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row>
    <row r="35" spans="1:32">
      <c r="A35" s="49"/>
      <c r="B35" s="91"/>
      <c r="C35" s="95"/>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row>
    <row r="36" spans="1:32">
      <c r="A36" s="49"/>
      <c r="B36" s="91"/>
      <c r="C36" s="95"/>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row>
    <row r="37" spans="1:32">
      <c r="A37" s="49"/>
      <c r="B37" s="91"/>
      <c r="C37" s="95"/>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row>
    <row r="38" spans="1:32">
      <c r="A38" s="49"/>
      <c r="B38" s="91"/>
      <c r="C38" s="95"/>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row>
    <row r="39" spans="1:32">
      <c r="A39" s="49"/>
      <c r="B39" s="91"/>
      <c r="C39" s="95"/>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row>
    <row r="40" spans="1:32">
      <c r="A40" s="49"/>
      <c r="B40" s="91"/>
      <c r="C40" s="95"/>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row>
    <row r="41" spans="1:32">
      <c r="A41" s="49"/>
      <c r="B41" s="91"/>
      <c r="C41" s="95"/>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row>
    <row r="42" spans="1:32">
      <c r="A42" s="49"/>
      <c r="B42" s="91"/>
      <c r="C42" s="95"/>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row>
    <row r="43" spans="1:32">
      <c r="A43" s="49"/>
      <c r="B43" s="91"/>
      <c r="C43" s="95"/>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row>
    <row r="44" spans="1:32">
      <c r="A44" s="49"/>
      <c r="B44" s="91"/>
      <c r="C44" s="95"/>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row>
    <row r="45" spans="1:32">
      <c r="A45" s="49"/>
      <c r="B45" s="91"/>
      <c r="C45" s="95"/>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row>
    <row r="46" spans="1:32">
      <c r="A46" s="49"/>
      <c r="B46" s="91"/>
      <c r="C46" s="95"/>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row>
    <row r="47" spans="1:32">
      <c r="A47" s="49"/>
      <c r="B47" s="91"/>
      <c r="C47" s="95"/>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row>
    <row r="48" spans="1:32">
      <c r="A48" s="49"/>
      <c r="B48" s="91"/>
      <c r="C48" s="95"/>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row>
    <row r="49" spans="1:32">
      <c r="A49" s="49"/>
      <c r="B49" s="91"/>
      <c r="C49" s="95"/>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row>
    <row r="50" spans="1:32">
      <c r="A50" s="49"/>
      <c r="B50" s="91"/>
      <c r="C50" s="95"/>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row>
    <row r="51" spans="1:32">
      <c r="A51" s="49"/>
      <c r="B51" s="91"/>
      <c r="C51" s="95"/>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row>
    <row r="52" spans="1:32">
      <c r="A52" s="49"/>
      <c r="B52" s="91"/>
      <c r="C52" s="95"/>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row>
    <row r="53" spans="1:32">
      <c r="A53" s="49"/>
      <c r="B53" s="91"/>
      <c r="C53" s="95"/>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row>
    <row r="54" spans="1:32">
      <c r="A54" s="49"/>
      <c r="B54" s="91"/>
      <c r="C54" s="95"/>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row>
    <row r="55" spans="1:32">
      <c r="A55" s="49"/>
      <c r="B55" s="91"/>
      <c r="C55" s="95"/>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row>
    <row r="56" spans="1:32">
      <c r="A56" s="49"/>
      <c r="B56" s="91"/>
      <c r="C56" s="95"/>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row>
    <row r="57" spans="1:32">
      <c r="A57" s="49"/>
      <c r="B57" s="91"/>
      <c r="C57" s="95"/>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row>
    <row r="58" spans="1:32">
      <c r="A58" s="49"/>
      <c r="B58" s="91"/>
      <c r="C58" s="95"/>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row>
  </sheetData>
  <mergeCells count="2">
    <mergeCell ref="B2:E2"/>
    <mergeCell ref="B32:E32"/>
  </mergeCells>
  <hyperlinks>
    <hyperlink ref="C5" location="'2- 5510ASKGİTME(666)(AY30)'!A1" display="5510 S.K. TABİ KAMU GÖREVLİSİNİN ASKERE GİTMESİ"/>
    <hyperlink ref="C6" location="'3- 5510MSE(666)(ay30gündeğil)'!A1" display="5510 S.K. TABİ KAMU GÖREVLİSİNİN MEMURİYETİNİN SONA ERMESİ "/>
    <hyperlink ref="C7" location="'4- 5510ASKGİTME(666)AY30DĞL'!A1" display="5510 S.K. TABİ KAMU GÖREVLİSİNİN ASKERE GİTMESİ"/>
    <hyperlink ref="C8" location="'5- 5510MSonEr (666)(ay30gün)'!A1" display="5510 S.K. TABİ KAMU GÖREVLİSİNİN MEMURİYETİNİN SONA ERMESİ "/>
    <hyperlink ref="C9" location="'6- 5510ASGİTME(666)AY30'!A1" display="5510 S.K. TABİ KAMU GÖREVLİSİNİN ASKERE GİTMESİ"/>
    <hyperlink ref="C10" location="'7- 5510MSonEr(666)ay30gündğ)'!A1" display="5510 S.K. TABİ KAMU GÖREVLİSİNİN MEMURİYETİNİN SONA ERMESİ "/>
    <hyperlink ref="C11" location="'8- 5510ASGİTME(666)AY30DĞL'!A1" display="5510 S.K. TABİ KAMU GÖREVLİSİNİN ASKERE GİTMESİ"/>
    <hyperlink ref="C12" location="'9- 5510AYLKSZİZN666AY30'!A1" display="5510 S.K. TABİ KAMU GÖREVLİSİNİN AYLIKSIZ İZNE AYRILMASI"/>
    <hyperlink ref="C15" location="'12- 5510ASGİT666AY30DĞL'!A1" display="5510 S.K. TABİ KAMU GÖREVLİSİNİN ASKERE GİTMESİ  "/>
    <hyperlink ref="C16" location="'13- 5510AYLKSZİZN666AY30'!A1" display="5510 S.K. TABİ KAMU GÖREVLİSİNİN AYLIKSIZ İZNE AYRILMASI"/>
    <hyperlink ref="C17" location="'14- 5510ASGİT666AY30'!A1" display="5510 S.K. TABİ KAMU GÖREVLİSİNİN ASKERE GİTMESİ "/>
    <hyperlink ref="C18" location="'15- 5510AYLKSZİZN666AY31'!A1" display="5510 S.K. TABİ KAMU GÖREVLİSİNİN AYLIKSIZ İZNE AYRILMASI"/>
    <hyperlink ref="C19" location="'16- 5510ASGİT666AY30DĞL'!A1" display="5510 S.K. TABİ KAMU GÖREVLİSİNİN ASKERE GİTMESİ "/>
    <hyperlink ref="C20" location="'17- 5510GRVUZKLŞTRMA'!A1" display="5510 S.K. TABİ KAMU GÖREVLİSİNİN GÖREVDEN UZAKLAŞTIRILMASI "/>
    <hyperlink ref="C21" location="'18- 5510GRVUZKLŞTRMA'!A1" display="5510 S.K. TABİ KAMU GÖREVLİSİNİN GÖREVDEN UZAKLAŞTIRILMASI "/>
    <hyperlink ref="C22" location="'19- 5434MemSonaErmesi(666)'!A1" display="5434 S.K. TABİ KAMU GÖREVLİSİNİN MEMURİYETİNİN SONA ERMESİ "/>
    <hyperlink ref="C23" location="'20- 5434MemSonaErmesi(Dok)'!A1" display="5434 S.K. TABİ KAMU GÖREVLİSİNİN MEMURİYETİNİN SONA ERMESİ "/>
    <hyperlink ref="C24" location="'21- 5434 Aylıksız İzin (666)'!A1" display="5434 S.K. TABİ KAMU GÖREVLİSİNİN AYLIKSIZ İZNE AYRILMASI  "/>
    <hyperlink ref="C25" location="'22- 5434 Aylıksız İzin (Dok)'!A1" display="5434 S.K. TABİ KAMU GÖREVLİSİNİN AYLIKSIZ İZNE AYRILMASI  "/>
    <hyperlink ref="C26" location="'23- 5434 GÖREVDEN UZAK. (666)'!A1" display="5434 S.K. TABİ KAMU GÖREVLİSİNİN GÖREVDEN UZAKLAŞTIRILMASI"/>
    <hyperlink ref="C27" location="'24- 5434 GÖREVDEN UZAK. (dok)'!A1" display="5434 S.K. TABİ KAMU GÖREVLİSİNİN GÖREVDEN UZAKLAŞTIRILMASI"/>
    <hyperlink ref="C13" location="'10- 5510ASGİT666AY30'!A1" display="5510 S.K. TABİ KAMU GÖREVLİSİNİN ASKERE GİTMESİ "/>
    <hyperlink ref="C14" location="'11- 5510AYLKSZİZN666AY30DĞL'!A1" display="5510 S.K. TABİ KAMU GÖREVLİSİNİN AYLIKSIZ İZNE AYRILMASI"/>
    <hyperlink ref="C4" location="'1- 5510MSonEr(666)(ay30gün)'!A1" display="5510 S.K. TABİ KAMU GÖREVLİSİNİN MEMURİYETİNİN SONA ERMESİ "/>
  </hyperlinks>
  <pageMargins left="0.7" right="0.7" top="0.75" bottom="0.75" header="0.3" footer="0.3"/>
  <pageSetup paperSize="9" orientation="portrait" horizontalDpi="4294967294" verticalDpi="4294967294"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5"/>
  <sheetViews>
    <sheetView topLeftCell="A43" zoomScale="90" zoomScaleNormal="90" workbookViewId="0">
      <selection activeCell="O47" sqref="O47:S56"/>
    </sheetView>
  </sheetViews>
  <sheetFormatPr defaultRowHeight="15"/>
  <cols>
    <col min="3" max="3" width="17.28515625" customWidth="1"/>
    <col min="7" max="7" width="11.140625" customWidth="1"/>
    <col min="13" max="14" width="6.85546875" customWidth="1"/>
    <col min="15" max="15" width="10.85546875" customWidth="1"/>
    <col min="16" max="16" width="10.140625" customWidth="1"/>
    <col min="17" max="17" width="13.85546875" customWidth="1"/>
    <col min="18" max="18" width="12.5703125" customWidth="1"/>
    <col min="19" max="19" width="2.5703125" customWidth="1"/>
    <col min="20" max="20" width="6" customWidth="1"/>
    <col min="21" max="21" width="8.42578125" customWidth="1"/>
    <col min="22" max="22" width="9.140625" customWidth="1"/>
    <col min="23" max="24" width="6" customWidth="1"/>
  </cols>
  <sheetData>
    <row r="1" spans="1:35" ht="42.6" customHeight="1">
      <c r="A1" s="265" t="s">
        <v>169</v>
      </c>
      <c r="B1" s="266"/>
      <c r="C1" s="266"/>
      <c r="D1" s="266"/>
      <c r="E1" s="266"/>
      <c r="F1" s="266"/>
      <c r="G1" s="266"/>
      <c r="H1" s="266"/>
      <c r="I1" s="266"/>
      <c r="J1" s="266"/>
      <c r="K1" s="266"/>
      <c r="L1" s="266"/>
      <c r="M1" s="266"/>
      <c r="N1" s="266"/>
      <c r="O1" s="266"/>
      <c r="P1" s="266"/>
      <c r="Q1" s="266"/>
      <c r="R1" s="266"/>
      <c r="S1" s="267"/>
      <c r="T1" s="67"/>
      <c r="U1" s="156" t="s">
        <v>175</v>
      </c>
      <c r="V1" s="156"/>
      <c r="W1" s="67"/>
      <c r="X1" s="67"/>
      <c r="Y1" s="67"/>
      <c r="Z1" s="67"/>
      <c r="AA1" s="67"/>
      <c r="AB1" s="67"/>
      <c r="AC1" s="67"/>
      <c r="AD1" s="67"/>
      <c r="AE1" s="67"/>
      <c r="AF1" s="67"/>
      <c r="AG1" s="67"/>
      <c r="AH1" s="67"/>
      <c r="AI1" s="67"/>
    </row>
    <row r="2" spans="1:35" s="93" customFormat="1" ht="28.5" customHeight="1" thickBot="1">
      <c r="A2" s="262" t="s">
        <v>155</v>
      </c>
      <c r="B2" s="263"/>
      <c r="C2" s="263"/>
      <c r="D2" s="263"/>
      <c r="E2" s="263"/>
      <c r="F2" s="263"/>
      <c r="G2" s="263"/>
      <c r="H2" s="263"/>
      <c r="I2" s="263"/>
      <c r="J2" s="263"/>
      <c r="K2" s="263"/>
      <c r="L2" s="263"/>
      <c r="M2" s="263"/>
      <c r="N2" s="263"/>
      <c r="O2" s="263"/>
      <c r="P2" s="263"/>
      <c r="Q2" s="263"/>
      <c r="R2" s="263"/>
      <c r="S2" s="264"/>
      <c r="T2" s="67"/>
      <c r="U2" s="67"/>
      <c r="V2" s="67"/>
      <c r="W2" s="67"/>
      <c r="X2" s="67"/>
      <c r="Y2" s="67"/>
      <c r="Z2" s="67"/>
      <c r="AA2" s="67"/>
      <c r="AB2" s="67"/>
      <c r="AC2" s="67"/>
      <c r="AD2" s="67"/>
      <c r="AE2" s="67"/>
      <c r="AF2" s="67"/>
      <c r="AG2" s="67"/>
      <c r="AH2" s="67"/>
      <c r="AI2" s="67"/>
    </row>
    <row r="3" spans="1:35" s="93" customFormat="1" ht="28.5" customHeight="1">
      <c r="A3" s="94"/>
      <c r="B3" s="94"/>
      <c r="C3" s="94"/>
      <c r="D3" s="94"/>
      <c r="E3" s="94"/>
      <c r="F3" s="94"/>
      <c r="G3" s="94"/>
      <c r="H3" s="94"/>
      <c r="I3" s="94"/>
      <c r="J3" s="94"/>
      <c r="K3" s="94"/>
      <c r="L3" s="94"/>
      <c r="M3" s="94"/>
      <c r="N3" s="94"/>
      <c r="O3" s="94"/>
      <c r="P3" s="94"/>
      <c r="Q3" s="94"/>
      <c r="R3" s="94"/>
      <c r="S3" s="94"/>
      <c r="T3" s="67"/>
      <c r="U3" s="67"/>
      <c r="V3" s="67"/>
      <c r="W3" s="67"/>
      <c r="X3" s="67"/>
      <c r="Y3" s="67"/>
      <c r="Z3" s="67"/>
      <c r="AA3" s="67"/>
      <c r="AB3" s="67"/>
      <c r="AC3" s="67"/>
      <c r="AD3" s="67"/>
      <c r="AE3" s="67"/>
      <c r="AF3" s="67"/>
      <c r="AG3" s="67"/>
      <c r="AH3" s="67"/>
      <c r="AI3" s="67"/>
    </row>
    <row r="4" spans="1:35" ht="28.5" customHeight="1">
      <c r="A4" s="258" t="s">
        <v>0</v>
      </c>
      <c r="B4" s="259"/>
      <c r="C4" s="259"/>
      <c r="D4" s="259"/>
      <c r="E4" s="259"/>
      <c r="F4" s="259"/>
      <c r="G4" s="259"/>
      <c r="H4" s="259"/>
      <c r="I4" s="259"/>
      <c r="J4" s="259"/>
      <c r="K4" s="259"/>
      <c r="L4" s="259"/>
      <c r="M4" s="259"/>
      <c r="N4" s="259"/>
      <c r="O4" s="259"/>
      <c r="P4" s="259"/>
      <c r="Q4" s="259"/>
      <c r="R4" s="259"/>
      <c r="S4" s="260"/>
    </row>
    <row r="5" spans="1:35" ht="18.75">
      <c r="A5" s="181" t="s">
        <v>1</v>
      </c>
      <c r="B5" s="181"/>
      <c r="C5" s="181"/>
      <c r="D5" s="181"/>
      <c r="E5" s="181"/>
      <c r="F5" s="181"/>
      <c r="G5" s="181"/>
      <c r="H5" s="181"/>
      <c r="I5" s="181"/>
      <c r="J5" s="181"/>
      <c r="K5" s="181"/>
      <c r="L5" s="181"/>
      <c r="M5" s="181"/>
      <c r="N5" s="350"/>
      <c r="O5" s="167"/>
      <c r="P5" s="167"/>
      <c r="Q5" s="167"/>
      <c r="R5" s="167"/>
      <c r="S5" s="167"/>
    </row>
    <row r="6" spans="1:35" ht="15" customHeight="1">
      <c r="A6" s="182" t="s">
        <v>2</v>
      </c>
      <c r="B6" s="182"/>
      <c r="C6" s="182"/>
      <c r="D6" s="183"/>
      <c r="E6" s="183"/>
      <c r="F6" s="183"/>
      <c r="G6" s="184" t="s">
        <v>3</v>
      </c>
      <c r="H6" s="184"/>
      <c r="I6" s="184"/>
      <c r="J6" s="183"/>
      <c r="K6" s="183"/>
      <c r="L6" s="183"/>
      <c r="M6" s="183"/>
      <c r="N6" s="351"/>
      <c r="O6" s="170"/>
      <c r="P6" s="311"/>
      <c r="Q6" s="311"/>
      <c r="R6" s="311"/>
      <c r="S6" s="171"/>
    </row>
    <row r="7" spans="1:35" ht="15" customHeight="1">
      <c r="A7" s="184" t="s">
        <v>4</v>
      </c>
      <c r="B7" s="184"/>
      <c r="C7" s="184"/>
      <c r="D7" s="183"/>
      <c r="E7" s="183"/>
      <c r="F7" s="183"/>
      <c r="G7" s="184" t="s">
        <v>3</v>
      </c>
      <c r="H7" s="184"/>
      <c r="I7" s="184"/>
      <c r="J7" s="183"/>
      <c r="K7" s="183"/>
      <c r="L7" s="183"/>
      <c r="M7" s="183"/>
      <c r="N7" s="351"/>
      <c r="O7" s="170"/>
      <c r="P7" s="311"/>
      <c r="Q7" s="311"/>
      <c r="R7" s="311"/>
      <c r="S7" s="171"/>
    </row>
    <row r="8" spans="1:35" ht="15" customHeight="1">
      <c r="A8" s="184" t="s">
        <v>5</v>
      </c>
      <c r="B8" s="184"/>
      <c r="C8" s="184"/>
      <c r="D8" s="183"/>
      <c r="E8" s="183"/>
      <c r="F8" s="183"/>
      <c r="G8" s="184" t="s">
        <v>9</v>
      </c>
      <c r="H8" s="184"/>
      <c r="I8" s="184"/>
      <c r="J8" s="183"/>
      <c r="K8" s="183"/>
      <c r="L8" s="183"/>
      <c r="M8" s="183"/>
      <c r="N8" s="351"/>
      <c r="O8" s="170"/>
      <c r="P8" s="311"/>
      <c r="Q8" s="311"/>
      <c r="R8" s="311"/>
      <c r="S8" s="171"/>
    </row>
    <row r="9" spans="1:35" ht="15" customHeight="1">
      <c r="A9" s="184" t="s">
        <v>6</v>
      </c>
      <c r="B9" s="184"/>
      <c r="C9" s="184"/>
      <c r="D9" s="183"/>
      <c r="E9" s="183"/>
      <c r="F9" s="183"/>
      <c r="G9" s="184" t="s">
        <v>10</v>
      </c>
      <c r="H9" s="184"/>
      <c r="I9" s="184"/>
      <c r="J9" s="183"/>
      <c r="K9" s="183"/>
      <c r="L9" s="183"/>
      <c r="M9" s="183"/>
      <c r="N9" s="351"/>
      <c r="O9" s="170"/>
      <c r="P9" s="311"/>
      <c r="Q9" s="311"/>
      <c r="R9" s="311"/>
      <c r="S9" s="171"/>
    </row>
    <row r="10" spans="1:35" ht="15" customHeight="1">
      <c r="A10" s="184" t="s">
        <v>7</v>
      </c>
      <c r="B10" s="184"/>
      <c r="C10" s="184"/>
      <c r="D10" s="183"/>
      <c r="E10" s="183"/>
      <c r="F10" s="183"/>
      <c r="G10" s="184" t="s">
        <v>11</v>
      </c>
      <c r="H10" s="184"/>
      <c r="I10" s="184"/>
      <c r="J10" s="189">
        <v>45231</v>
      </c>
      <c r="K10" s="183"/>
      <c r="L10" s="183"/>
      <c r="M10" s="183"/>
      <c r="N10" s="351"/>
      <c r="O10" s="170"/>
      <c r="P10" s="311"/>
      <c r="Q10" s="311"/>
      <c r="R10" s="311"/>
      <c r="S10" s="171"/>
    </row>
    <row r="11" spans="1:35" ht="15" customHeight="1">
      <c r="A11" s="184" t="s">
        <v>12</v>
      </c>
      <c r="B11" s="184"/>
      <c r="C11" s="184"/>
      <c r="D11" s="190">
        <v>45264</v>
      </c>
      <c r="E11" s="183"/>
      <c r="F11" s="183"/>
      <c r="G11" s="184" t="s">
        <v>13</v>
      </c>
      <c r="H11" s="184"/>
      <c r="I11" s="184"/>
      <c r="J11" s="183"/>
      <c r="K11" s="183"/>
      <c r="L11" s="183"/>
      <c r="M11" s="183"/>
      <c r="N11" s="351"/>
      <c r="O11" s="170"/>
      <c r="P11" s="311"/>
      <c r="Q11" s="311"/>
      <c r="R11" s="311"/>
      <c r="S11" s="171"/>
    </row>
    <row r="12" spans="1:35" ht="15" customHeight="1">
      <c r="A12" s="184" t="s">
        <v>14</v>
      </c>
      <c r="B12" s="184"/>
      <c r="C12" s="184"/>
      <c r="D12" s="183">
        <v>2280.46</v>
      </c>
      <c r="E12" s="183"/>
      <c r="F12" s="183"/>
      <c r="G12" s="184" t="s">
        <v>40</v>
      </c>
      <c r="H12" s="184"/>
      <c r="I12" s="184"/>
      <c r="J12" s="183">
        <f>G51+D12</f>
        <v>5290.84</v>
      </c>
      <c r="K12" s="183"/>
      <c r="L12" s="183"/>
      <c r="M12" s="183"/>
      <c r="N12" s="351"/>
      <c r="O12" s="170"/>
      <c r="P12" s="311"/>
      <c r="Q12" s="311"/>
      <c r="R12" s="311"/>
      <c r="S12" s="171"/>
    </row>
    <row r="13" spans="1:35" ht="15" customHeight="1">
      <c r="A13" s="292" t="s">
        <v>41</v>
      </c>
      <c r="B13" s="293"/>
      <c r="C13" s="294"/>
      <c r="D13" s="313">
        <v>30</v>
      </c>
      <c r="E13" s="314"/>
      <c r="F13" s="315"/>
      <c r="G13" s="292" t="s">
        <v>42</v>
      </c>
      <c r="H13" s="293"/>
      <c r="I13" s="294"/>
      <c r="J13" s="313">
        <v>30</v>
      </c>
      <c r="K13" s="314"/>
      <c r="L13" s="314"/>
      <c r="M13" s="315"/>
      <c r="N13" s="351"/>
      <c r="O13" s="170"/>
      <c r="P13" s="311"/>
      <c r="Q13" s="311"/>
      <c r="R13" s="311"/>
      <c r="S13" s="171"/>
    </row>
    <row r="14" spans="1:35" ht="15" customHeight="1">
      <c r="A14" s="292" t="s">
        <v>43</v>
      </c>
      <c r="B14" s="293"/>
      <c r="C14" s="294"/>
      <c r="D14" s="313">
        <v>20</v>
      </c>
      <c r="E14" s="314"/>
      <c r="F14" s="315"/>
      <c r="G14" s="292" t="s">
        <v>43</v>
      </c>
      <c r="H14" s="293"/>
      <c r="I14" s="294"/>
      <c r="J14" s="313">
        <f>D14</f>
        <v>20</v>
      </c>
      <c r="K14" s="314"/>
      <c r="L14" s="314"/>
      <c r="M14" s="315"/>
      <c r="N14" s="351"/>
      <c r="O14" s="170"/>
      <c r="P14" s="311"/>
      <c r="Q14" s="311"/>
      <c r="R14" s="311"/>
      <c r="S14" s="171"/>
    </row>
    <row r="15" spans="1:35" ht="15" customHeight="1">
      <c r="A15" s="292" t="s">
        <v>69</v>
      </c>
      <c r="B15" s="293"/>
      <c r="C15" s="294"/>
      <c r="D15" s="313">
        <f>D13-D14</f>
        <v>10</v>
      </c>
      <c r="E15" s="314"/>
      <c r="F15" s="315"/>
      <c r="G15" s="292" t="s">
        <v>69</v>
      </c>
      <c r="H15" s="293"/>
      <c r="I15" s="294"/>
      <c r="J15" s="313">
        <f>J13-J14</f>
        <v>10</v>
      </c>
      <c r="K15" s="314"/>
      <c r="L15" s="314"/>
      <c r="M15" s="315"/>
      <c r="N15" s="351"/>
      <c r="O15" s="170"/>
      <c r="P15" s="311"/>
      <c r="Q15" s="311"/>
      <c r="R15" s="311"/>
      <c r="S15" s="171"/>
    </row>
    <row r="16" spans="1:35" ht="15" customHeight="1">
      <c r="A16" s="292" t="s">
        <v>64</v>
      </c>
      <c r="B16" s="293"/>
      <c r="C16" s="294"/>
      <c r="D16" s="313">
        <v>19595.71</v>
      </c>
      <c r="E16" s="314"/>
      <c r="F16" s="315"/>
      <c r="G16" s="292" t="s">
        <v>63</v>
      </c>
      <c r="H16" s="293"/>
      <c r="I16" s="294"/>
      <c r="J16" s="316">
        <f>J12/D16</f>
        <v>0.26999991324631772</v>
      </c>
      <c r="K16" s="317"/>
      <c r="L16" s="317"/>
      <c r="M16" s="318"/>
      <c r="N16" s="351"/>
      <c r="O16" s="170"/>
      <c r="P16" s="311"/>
      <c r="Q16" s="311"/>
      <c r="R16" s="311"/>
      <c r="S16" s="171"/>
    </row>
    <row r="17" spans="1:19" s="27" customFormat="1" ht="29.25" customHeight="1">
      <c r="A17" s="373" t="s">
        <v>181</v>
      </c>
      <c r="B17" s="374"/>
      <c r="C17" s="375"/>
      <c r="D17" s="321">
        <f>G43*100/11</f>
        <v>17084.272727272728</v>
      </c>
      <c r="E17" s="376"/>
      <c r="F17" s="361"/>
      <c r="G17" s="313"/>
      <c r="H17" s="314"/>
      <c r="I17" s="315"/>
      <c r="J17" s="316"/>
      <c r="K17" s="317"/>
      <c r="L17" s="317"/>
      <c r="M17" s="318"/>
      <c r="N17" s="351"/>
      <c r="O17" s="170"/>
      <c r="P17" s="311"/>
      <c r="Q17" s="311"/>
      <c r="R17" s="311"/>
      <c r="S17" s="171"/>
    </row>
    <row r="18" spans="1:19" ht="29.25" customHeight="1">
      <c r="A18" s="197" t="s">
        <v>8</v>
      </c>
      <c r="B18" s="197"/>
      <c r="C18" s="197"/>
      <c r="D18" s="198"/>
      <c r="E18" s="198"/>
      <c r="F18" s="198"/>
      <c r="G18" s="198"/>
      <c r="H18" s="198"/>
      <c r="I18" s="198"/>
      <c r="J18" s="198"/>
      <c r="K18" s="198"/>
      <c r="L18" s="198"/>
      <c r="M18" s="198"/>
      <c r="N18" s="352"/>
      <c r="O18" s="165"/>
      <c r="P18" s="312"/>
      <c r="Q18" s="312"/>
      <c r="R18" s="312"/>
      <c r="S18" s="166"/>
    </row>
    <row r="19" spans="1:19" ht="15.75">
      <c r="A19" s="195" t="s">
        <v>15</v>
      </c>
      <c r="B19" s="195"/>
      <c r="C19" s="195"/>
      <c r="D19" s="195"/>
      <c r="E19" s="195"/>
      <c r="F19" s="195"/>
      <c r="G19" s="195"/>
      <c r="H19" s="195"/>
      <c r="I19" s="195"/>
      <c r="J19" s="195"/>
      <c r="K19" s="195"/>
      <c r="L19" s="195"/>
      <c r="M19" s="195"/>
      <c r="N19" s="13"/>
      <c r="O19" s="168"/>
      <c r="P19" s="340"/>
      <c r="Q19" s="340"/>
      <c r="R19" s="340"/>
      <c r="S19" s="169"/>
    </row>
    <row r="20" spans="1:19" ht="15" customHeight="1">
      <c r="A20" s="192"/>
      <c r="B20" s="192"/>
      <c r="C20" s="198"/>
      <c r="D20" s="198"/>
      <c r="E20" s="198"/>
      <c r="F20" s="198"/>
      <c r="G20" s="178" t="s">
        <v>30</v>
      </c>
      <c r="H20" s="255" t="s">
        <v>31</v>
      </c>
      <c r="I20" s="251"/>
      <c r="J20" s="251"/>
      <c r="K20" s="251"/>
      <c r="L20" s="255" t="s">
        <v>32</v>
      </c>
      <c r="M20" s="251"/>
      <c r="N20" s="342"/>
      <c r="O20" s="163"/>
      <c r="P20" s="341"/>
      <c r="Q20" s="341"/>
      <c r="R20" s="341"/>
      <c r="S20" s="164"/>
    </row>
    <row r="21" spans="1:19">
      <c r="A21" s="192"/>
      <c r="B21" s="192"/>
      <c r="C21" s="198"/>
      <c r="D21" s="198"/>
      <c r="E21" s="198"/>
      <c r="F21" s="198"/>
      <c r="G21" s="178"/>
      <c r="H21" s="251"/>
      <c r="I21" s="251"/>
      <c r="J21" s="251"/>
      <c r="K21" s="251"/>
      <c r="L21" s="251"/>
      <c r="M21" s="251"/>
      <c r="N21" s="343"/>
      <c r="O21" s="170"/>
      <c r="P21" s="311"/>
      <c r="Q21" s="311"/>
      <c r="R21" s="311"/>
      <c r="S21" s="171"/>
    </row>
    <row r="22" spans="1:19" ht="30" customHeight="1">
      <c r="A22" s="192"/>
      <c r="B22" s="192"/>
      <c r="C22" s="198"/>
      <c r="D22" s="198"/>
      <c r="E22" s="198"/>
      <c r="F22" s="198"/>
      <c r="G22" s="178"/>
      <c r="H22" s="251"/>
      <c r="I22" s="251"/>
      <c r="J22" s="251"/>
      <c r="K22" s="251"/>
      <c r="L22" s="251"/>
      <c r="M22" s="251"/>
      <c r="N22" s="344"/>
      <c r="O22" s="165"/>
      <c r="P22" s="312"/>
      <c r="Q22" s="312"/>
      <c r="R22" s="312"/>
      <c r="S22" s="166"/>
    </row>
    <row r="23" spans="1:19" ht="15" customHeight="1">
      <c r="A23" s="192" t="s">
        <v>16</v>
      </c>
      <c r="B23" s="192"/>
      <c r="C23" s="184" t="s">
        <v>17</v>
      </c>
      <c r="D23" s="184"/>
      <c r="E23" s="184"/>
      <c r="F23" s="184"/>
      <c r="G23" s="61">
        <v>0</v>
      </c>
      <c r="H23" s="256">
        <f>$G23/$D$13*$D$14</f>
        <v>0</v>
      </c>
      <c r="I23" s="256"/>
      <c r="J23" s="256"/>
      <c r="K23" s="256"/>
      <c r="L23" s="256">
        <f>G23-H23</f>
        <v>0</v>
      </c>
      <c r="M23" s="256"/>
      <c r="N23" s="345"/>
      <c r="O23" s="163"/>
      <c r="P23" s="341"/>
      <c r="Q23" s="341"/>
      <c r="R23" s="341"/>
      <c r="S23" s="164"/>
    </row>
    <row r="24" spans="1:19" ht="15.75">
      <c r="A24" s="192"/>
      <c r="B24" s="192"/>
      <c r="C24" s="184" t="s">
        <v>18</v>
      </c>
      <c r="D24" s="184"/>
      <c r="E24" s="184"/>
      <c r="F24" s="184"/>
      <c r="G24" s="61">
        <v>0</v>
      </c>
      <c r="H24" s="256">
        <f t="shared" ref="H24:H39" si="0">$G24/$D$13*$D$14</f>
        <v>0</v>
      </c>
      <c r="I24" s="256"/>
      <c r="J24" s="256"/>
      <c r="K24" s="256"/>
      <c r="L24" s="256">
        <f t="shared" ref="L24:L39" si="1">G24-H24</f>
        <v>0</v>
      </c>
      <c r="M24" s="256"/>
      <c r="N24" s="346"/>
      <c r="O24" s="170"/>
      <c r="P24" s="311"/>
      <c r="Q24" s="311"/>
      <c r="R24" s="311"/>
      <c r="S24" s="171"/>
    </row>
    <row r="25" spans="1:19" ht="15.75">
      <c r="A25" s="192"/>
      <c r="B25" s="192"/>
      <c r="C25" s="184" t="s">
        <v>19</v>
      </c>
      <c r="D25" s="184"/>
      <c r="E25" s="184"/>
      <c r="F25" s="184"/>
      <c r="G25" s="61">
        <v>0</v>
      </c>
      <c r="H25" s="256">
        <f t="shared" si="0"/>
        <v>0</v>
      </c>
      <c r="I25" s="256"/>
      <c r="J25" s="256"/>
      <c r="K25" s="256"/>
      <c r="L25" s="256">
        <f t="shared" si="1"/>
        <v>0</v>
      </c>
      <c r="M25" s="256"/>
      <c r="N25" s="346"/>
      <c r="O25" s="170"/>
      <c r="P25" s="311"/>
      <c r="Q25" s="311"/>
      <c r="R25" s="311"/>
      <c r="S25" s="171"/>
    </row>
    <row r="26" spans="1:19" ht="15.75">
      <c r="A26" s="192"/>
      <c r="B26" s="192"/>
      <c r="C26" s="184" t="s">
        <v>20</v>
      </c>
      <c r="D26" s="184"/>
      <c r="E26" s="184"/>
      <c r="F26" s="184"/>
      <c r="G26" s="61">
        <v>0</v>
      </c>
      <c r="H26" s="256">
        <f t="shared" si="0"/>
        <v>0</v>
      </c>
      <c r="I26" s="256"/>
      <c r="J26" s="256"/>
      <c r="K26" s="256"/>
      <c r="L26" s="256">
        <f t="shared" si="1"/>
        <v>0</v>
      </c>
      <c r="M26" s="256"/>
      <c r="N26" s="346"/>
      <c r="O26" s="170"/>
      <c r="P26" s="311"/>
      <c r="Q26" s="311"/>
      <c r="R26" s="311"/>
      <c r="S26" s="171"/>
    </row>
    <row r="27" spans="1:19" ht="15.75">
      <c r="A27" s="192"/>
      <c r="B27" s="192"/>
      <c r="C27" s="184" t="s">
        <v>21</v>
      </c>
      <c r="D27" s="184"/>
      <c r="E27" s="184"/>
      <c r="F27" s="184"/>
      <c r="G27" s="61">
        <v>0</v>
      </c>
      <c r="H27" s="256">
        <f t="shared" si="0"/>
        <v>0</v>
      </c>
      <c r="I27" s="256"/>
      <c r="J27" s="256"/>
      <c r="K27" s="256"/>
      <c r="L27" s="256">
        <f t="shared" si="1"/>
        <v>0</v>
      </c>
      <c r="M27" s="256"/>
      <c r="N27" s="346"/>
      <c r="O27" s="170"/>
      <c r="P27" s="311"/>
      <c r="Q27" s="311"/>
      <c r="R27" s="311"/>
      <c r="S27" s="171"/>
    </row>
    <row r="28" spans="1:19" ht="15.75">
      <c r="A28" s="192"/>
      <c r="B28" s="192"/>
      <c r="C28" s="252" t="s">
        <v>100</v>
      </c>
      <c r="D28" s="252"/>
      <c r="E28" s="252"/>
      <c r="F28" s="252"/>
      <c r="G28" s="61">
        <v>1158.77</v>
      </c>
      <c r="H28" s="256">
        <f>G28</f>
        <v>1158.77</v>
      </c>
      <c r="I28" s="256"/>
      <c r="J28" s="256"/>
      <c r="K28" s="256"/>
      <c r="L28" s="256">
        <f t="shared" si="1"/>
        <v>0</v>
      </c>
      <c r="M28" s="256"/>
      <c r="N28" s="346"/>
      <c r="O28" s="170"/>
      <c r="P28" s="311"/>
      <c r="Q28" s="311"/>
      <c r="R28" s="311"/>
      <c r="S28" s="171"/>
    </row>
    <row r="29" spans="1:19" ht="15.75">
      <c r="A29" s="192"/>
      <c r="B29" s="192"/>
      <c r="C29" s="184" t="s">
        <v>101</v>
      </c>
      <c r="D29" s="184"/>
      <c r="E29" s="184"/>
      <c r="F29" s="184"/>
      <c r="G29" s="61">
        <v>637.25</v>
      </c>
      <c r="H29" s="256">
        <f>G29</f>
        <v>637.25</v>
      </c>
      <c r="I29" s="256"/>
      <c r="J29" s="256"/>
      <c r="K29" s="256"/>
      <c r="L29" s="256">
        <f t="shared" si="1"/>
        <v>0</v>
      </c>
      <c r="M29" s="256"/>
      <c r="N29" s="346"/>
      <c r="O29" s="170"/>
      <c r="P29" s="311"/>
      <c r="Q29" s="311"/>
      <c r="R29" s="311"/>
      <c r="S29" s="171"/>
    </row>
    <row r="30" spans="1:19" ht="15.75">
      <c r="A30" s="192"/>
      <c r="B30" s="192"/>
      <c r="C30" s="184" t="s">
        <v>107</v>
      </c>
      <c r="D30" s="184"/>
      <c r="E30" s="184"/>
      <c r="F30" s="184"/>
      <c r="G30" s="61">
        <v>0</v>
      </c>
      <c r="H30" s="256">
        <f>G30</f>
        <v>0</v>
      </c>
      <c r="I30" s="256"/>
      <c r="J30" s="256"/>
      <c r="K30" s="256"/>
      <c r="L30" s="256">
        <f t="shared" si="1"/>
        <v>0</v>
      </c>
      <c r="M30" s="256"/>
      <c r="N30" s="346"/>
      <c r="O30" s="170"/>
      <c r="P30" s="311"/>
      <c r="Q30" s="311"/>
      <c r="R30" s="311"/>
      <c r="S30" s="171"/>
    </row>
    <row r="31" spans="1:19" ht="15.75">
      <c r="A31" s="192"/>
      <c r="B31" s="192"/>
      <c r="C31" s="184" t="s">
        <v>22</v>
      </c>
      <c r="D31" s="184"/>
      <c r="E31" s="184"/>
      <c r="F31" s="184"/>
      <c r="G31" s="61">
        <v>0</v>
      </c>
      <c r="H31" s="256">
        <f>G31</f>
        <v>0</v>
      </c>
      <c r="I31" s="256"/>
      <c r="J31" s="256"/>
      <c r="K31" s="256"/>
      <c r="L31" s="256">
        <f t="shared" si="1"/>
        <v>0</v>
      </c>
      <c r="M31" s="256"/>
      <c r="N31" s="346"/>
      <c r="O31" s="170"/>
      <c r="P31" s="311"/>
      <c r="Q31" s="311"/>
      <c r="R31" s="311"/>
      <c r="S31" s="171"/>
    </row>
    <row r="32" spans="1:19" ht="15.75">
      <c r="A32" s="192"/>
      <c r="B32" s="192"/>
      <c r="C32" s="184" t="s">
        <v>23</v>
      </c>
      <c r="D32" s="184"/>
      <c r="E32" s="184"/>
      <c r="F32" s="184"/>
      <c r="G32" s="61">
        <v>0</v>
      </c>
      <c r="H32" s="256">
        <f t="shared" si="0"/>
        <v>0</v>
      </c>
      <c r="I32" s="256"/>
      <c r="J32" s="256"/>
      <c r="K32" s="256"/>
      <c r="L32" s="256">
        <f t="shared" si="1"/>
        <v>0</v>
      </c>
      <c r="M32" s="256"/>
      <c r="N32" s="346"/>
      <c r="O32" s="170"/>
      <c r="P32" s="311"/>
      <c r="Q32" s="311"/>
      <c r="R32" s="311"/>
      <c r="S32" s="171"/>
    </row>
    <row r="33" spans="1:24" ht="15.75">
      <c r="A33" s="192"/>
      <c r="B33" s="192"/>
      <c r="C33" s="184" t="s">
        <v>24</v>
      </c>
      <c r="D33" s="184"/>
      <c r="E33" s="184"/>
      <c r="F33" s="184"/>
      <c r="G33" s="61">
        <v>21987.5</v>
      </c>
      <c r="H33" s="256">
        <f t="shared" si="0"/>
        <v>14658.333333333332</v>
      </c>
      <c r="I33" s="256"/>
      <c r="J33" s="256"/>
      <c r="K33" s="256"/>
      <c r="L33" s="256">
        <f t="shared" si="1"/>
        <v>7329.1666666666679</v>
      </c>
      <c r="M33" s="256"/>
      <c r="N33" s="346"/>
      <c r="O33" s="170"/>
      <c r="P33" s="311"/>
      <c r="Q33" s="311"/>
      <c r="R33" s="311"/>
      <c r="S33" s="171"/>
    </row>
    <row r="34" spans="1:24" ht="15.75">
      <c r="A34" s="192"/>
      <c r="B34" s="192"/>
      <c r="C34" s="184" t="s">
        <v>25</v>
      </c>
      <c r="D34" s="184"/>
      <c r="E34" s="184"/>
      <c r="F34" s="184"/>
      <c r="G34" s="61">
        <v>11457.67</v>
      </c>
      <c r="H34" s="256">
        <f t="shared" si="0"/>
        <v>7638.4466666666667</v>
      </c>
      <c r="I34" s="256"/>
      <c r="J34" s="256"/>
      <c r="K34" s="256"/>
      <c r="L34" s="256">
        <f t="shared" si="1"/>
        <v>3819.2233333333334</v>
      </c>
      <c r="M34" s="256"/>
      <c r="N34" s="346"/>
      <c r="O34" s="170"/>
      <c r="P34" s="311"/>
      <c r="Q34" s="311"/>
      <c r="R34" s="311"/>
      <c r="S34" s="171"/>
    </row>
    <row r="35" spans="1:24" ht="15.75">
      <c r="A35" s="192"/>
      <c r="B35" s="192"/>
      <c r="C35" s="184" t="s">
        <v>26</v>
      </c>
      <c r="D35" s="184"/>
      <c r="E35" s="184"/>
      <c r="F35" s="184"/>
      <c r="G35" s="61">
        <v>0</v>
      </c>
      <c r="H35" s="256">
        <f t="shared" si="0"/>
        <v>0</v>
      </c>
      <c r="I35" s="256"/>
      <c r="J35" s="256"/>
      <c r="K35" s="256"/>
      <c r="L35" s="256">
        <f t="shared" si="1"/>
        <v>0</v>
      </c>
      <c r="M35" s="256"/>
      <c r="N35" s="346"/>
      <c r="O35" s="170"/>
      <c r="P35" s="311"/>
      <c r="Q35" s="311"/>
      <c r="R35" s="311"/>
      <c r="S35" s="171"/>
    </row>
    <row r="36" spans="1:24" ht="15.75">
      <c r="A36" s="192"/>
      <c r="B36" s="192"/>
      <c r="C36" s="184" t="s">
        <v>27</v>
      </c>
      <c r="D36" s="184"/>
      <c r="E36" s="184"/>
      <c r="F36" s="184"/>
      <c r="G36" s="61">
        <v>0</v>
      </c>
      <c r="H36" s="256">
        <f t="shared" si="0"/>
        <v>0</v>
      </c>
      <c r="I36" s="256"/>
      <c r="J36" s="256"/>
      <c r="K36" s="256"/>
      <c r="L36" s="256">
        <f t="shared" si="1"/>
        <v>0</v>
      </c>
      <c r="M36" s="256"/>
      <c r="N36" s="346"/>
      <c r="O36" s="170"/>
      <c r="P36" s="311"/>
      <c r="Q36" s="311"/>
      <c r="R36" s="311"/>
      <c r="S36" s="171"/>
    </row>
    <row r="37" spans="1:24" ht="15.75">
      <c r="A37" s="192"/>
      <c r="B37" s="192"/>
      <c r="C37" s="184" t="s">
        <v>28</v>
      </c>
      <c r="D37" s="184"/>
      <c r="E37" s="184"/>
      <c r="F37" s="184"/>
      <c r="G37" s="61">
        <v>0</v>
      </c>
      <c r="H37" s="256">
        <f t="shared" si="0"/>
        <v>0</v>
      </c>
      <c r="I37" s="256"/>
      <c r="J37" s="256"/>
      <c r="K37" s="256"/>
      <c r="L37" s="256">
        <f t="shared" si="1"/>
        <v>0</v>
      </c>
      <c r="M37" s="256"/>
      <c r="N37" s="346"/>
      <c r="O37" s="170"/>
      <c r="P37" s="311"/>
      <c r="Q37" s="311"/>
      <c r="R37" s="311"/>
      <c r="S37" s="171"/>
    </row>
    <row r="38" spans="1:24" ht="15.75">
      <c r="A38" s="192"/>
      <c r="B38" s="192"/>
      <c r="C38" s="184" t="s">
        <v>51</v>
      </c>
      <c r="D38" s="184"/>
      <c r="E38" s="184"/>
      <c r="F38" s="184"/>
      <c r="G38" s="61">
        <v>8138.89</v>
      </c>
      <c r="H38" s="256">
        <f t="shared" si="0"/>
        <v>5425.9266666666663</v>
      </c>
      <c r="I38" s="256"/>
      <c r="J38" s="256"/>
      <c r="K38" s="256"/>
      <c r="L38" s="256">
        <f t="shared" si="1"/>
        <v>2712.963333333334</v>
      </c>
      <c r="M38" s="256"/>
      <c r="N38" s="346"/>
      <c r="O38" s="170"/>
      <c r="P38" s="311"/>
      <c r="Q38" s="311"/>
      <c r="R38" s="311"/>
      <c r="S38" s="171"/>
    </row>
    <row r="39" spans="1:24" ht="15.75">
      <c r="A39" s="192"/>
      <c r="B39" s="192"/>
      <c r="C39" s="184" t="s">
        <v>104</v>
      </c>
      <c r="D39" s="184"/>
      <c r="E39" s="184"/>
      <c r="F39" s="184"/>
      <c r="G39" s="61">
        <v>0</v>
      </c>
      <c r="H39" s="256">
        <f t="shared" si="0"/>
        <v>0</v>
      </c>
      <c r="I39" s="256"/>
      <c r="J39" s="256"/>
      <c r="K39" s="256"/>
      <c r="L39" s="256">
        <f t="shared" si="1"/>
        <v>0</v>
      </c>
      <c r="M39" s="256"/>
      <c r="N39" s="346"/>
      <c r="O39" s="170"/>
      <c r="P39" s="311"/>
      <c r="Q39" s="311"/>
      <c r="R39" s="311"/>
      <c r="S39" s="171"/>
    </row>
    <row r="40" spans="1:24" ht="18.75">
      <c r="A40" s="319" t="s">
        <v>33</v>
      </c>
      <c r="B40" s="320"/>
      <c r="C40" s="313"/>
      <c r="D40" s="314"/>
      <c r="E40" s="314"/>
      <c r="F40" s="315"/>
      <c r="G40" s="61">
        <f>SUM(G23:G39)</f>
        <v>43380.08</v>
      </c>
      <c r="H40" s="321">
        <f>SUM(H23:K39)</f>
        <v>29518.726666666666</v>
      </c>
      <c r="I40" s="314"/>
      <c r="J40" s="314"/>
      <c r="K40" s="315"/>
      <c r="L40" s="304">
        <f>G40-H40</f>
        <v>13861.353333333336</v>
      </c>
      <c r="M40" s="304"/>
      <c r="N40" s="26">
        <v>1</v>
      </c>
      <c r="O40" s="170"/>
      <c r="P40" s="311"/>
      <c r="Q40" s="311"/>
      <c r="R40" s="311"/>
      <c r="S40" s="171"/>
    </row>
    <row r="41" spans="1:24" ht="15.75">
      <c r="A41" s="195" t="s">
        <v>39</v>
      </c>
      <c r="B41" s="195"/>
      <c r="C41" s="195"/>
      <c r="D41" s="195"/>
      <c r="E41" s="195"/>
      <c r="F41" s="195"/>
      <c r="G41" s="195"/>
      <c r="H41" s="195"/>
      <c r="I41" s="195"/>
      <c r="J41" s="195"/>
      <c r="K41" s="195"/>
      <c r="L41" s="195"/>
      <c r="M41" s="195"/>
      <c r="N41" s="13"/>
      <c r="O41" s="165"/>
      <c r="P41" s="312"/>
      <c r="Q41" s="312"/>
      <c r="R41" s="312"/>
      <c r="S41" s="166"/>
    </row>
    <row r="42" spans="1:24" ht="90.75" customHeight="1">
      <c r="A42" s="192"/>
      <c r="B42" s="192"/>
      <c r="C42" s="322" t="s">
        <v>35</v>
      </c>
      <c r="D42" s="323"/>
      <c r="E42" s="323"/>
      <c r="F42" s="324"/>
      <c r="G42" s="68" t="s">
        <v>36</v>
      </c>
      <c r="H42" s="325" t="s">
        <v>37</v>
      </c>
      <c r="I42" s="326"/>
      <c r="J42" s="326"/>
      <c r="K42" s="327"/>
      <c r="L42" s="325" t="s">
        <v>38</v>
      </c>
      <c r="M42" s="327"/>
      <c r="N42" s="72"/>
      <c r="O42" s="68" t="s">
        <v>74</v>
      </c>
      <c r="P42" s="68" t="s">
        <v>73</v>
      </c>
      <c r="Q42" s="68" t="s">
        <v>75</v>
      </c>
      <c r="R42" s="68" t="s">
        <v>62</v>
      </c>
      <c r="S42" s="370"/>
    </row>
    <row r="43" spans="1:24" ht="15" customHeight="1">
      <c r="A43" s="204" t="s">
        <v>105</v>
      </c>
      <c r="B43" s="204"/>
      <c r="C43" s="252" t="s">
        <v>93</v>
      </c>
      <c r="D43" s="252"/>
      <c r="E43" s="252"/>
      <c r="F43" s="252"/>
      <c r="G43" s="69">
        <v>1879.27</v>
      </c>
      <c r="H43" s="328">
        <f>$G43/$J$13*$J$14</f>
        <v>1252.8466666666666</v>
      </c>
      <c r="I43" s="329"/>
      <c r="J43" s="329"/>
      <c r="K43" s="330"/>
      <c r="L43" s="328">
        <f>G43-H43</f>
        <v>626.4233333333334</v>
      </c>
      <c r="M43" s="330"/>
      <c r="N43" s="345"/>
      <c r="O43" s="367">
        <f>D17/J13*J15</f>
        <v>5694.757575757576</v>
      </c>
      <c r="P43" s="367">
        <f>O43/100*12</f>
        <v>683.37090909090921</v>
      </c>
      <c r="Q43" s="367">
        <f>(L43+L44)-(P43)</f>
        <v>370.15909090909099</v>
      </c>
      <c r="R43" s="367">
        <f>L45+L46</f>
        <v>797.26333333333332</v>
      </c>
      <c r="S43" s="371"/>
    </row>
    <row r="44" spans="1:24" ht="15.75">
      <c r="A44" s="204"/>
      <c r="B44" s="204"/>
      <c r="C44" s="252" t="s">
        <v>92</v>
      </c>
      <c r="D44" s="252"/>
      <c r="E44" s="252"/>
      <c r="F44" s="252"/>
      <c r="G44" s="69">
        <v>1281.32</v>
      </c>
      <c r="H44" s="328">
        <f t="shared" ref="H44:H46" si="2">$G44/$J$13*$J$14</f>
        <v>854.21333333333325</v>
      </c>
      <c r="I44" s="329"/>
      <c r="J44" s="329"/>
      <c r="K44" s="330"/>
      <c r="L44" s="328">
        <f t="shared" ref="L44:L46" si="3">G44-H44</f>
        <v>427.10666666666668</v>
      </c>
      <c r="M44" s="330"/>
      <c r="N44" s="346"/>
      <c r="O44" s="368"/>
      <c r="P44" s="368"/>
      <c r="Q44" s="368"/>
      <c r="R44" s="368"/>
      <c r="S44" s="371"/>
    </row>
    <row r="45" spans="1:24" ht="15" customHeight="1">
      <c r="A45" s="204"/>
      <c r="B45" s="204"/>
      <c r="C45" s="252" t="s">
        <v>94</v>
      </c>
      <c r="D45" s="252"/>
      <c r="E45" s="252"/>
      <c r="F45" s="252"/>
      <c r="G45" s="69">
        <v>1537.58</v>
      </c>
      <c r="H45" s="328">
        <f t="shared" si="2"/>
        <v>1025.0533333333333</v>
      </c>
      <c r="I45" s="329"/>
      <c r="J45" s="329"/>
      <c r="K45" s="330"/>
      <c r="L45" s="328">
        <f t="shared" si="3"/>
        <v>512.52666666666664</v>
      </c>
      <c r="M45" s="330"/>
      <c r="N45" s="346"/>
      <c r="O45" s="368"/>
      <c r="P45" s="368"/>
      <c r="Q45" s="368"/>
      <c r="R45" s="368"/>
      <c r="S45" s="371"/>
      <c r="T45" s="12"/>
      <c r="U45" s="12"/>
      <c r="V45" s="12"/>
      <c r="W45" s="12"/>
      <c r="X45" s="12"/>
    </row>
    <row r="46" spans="1:24" ht="15" customHeight="1">
      <c r="A46" s="204"/>
      <c r="B46" s="204"/>
      <c r="C46" s="252" t="s">
        <v>91</v>
      </c>
      <c r="D46" s="252"/>
      <c r="E46" s="252"/>
      <c r="F46" s="252"/>
      <c r="G46" s="69">
        <v>854.21</v>
      </c>
      <c r="H46" s="328">
        <f t="shared" si="2"/>
        <v>569.47333333333336</v>
      </c>
      <c r="I46" s="329"/>
      <c r="J46" s="329"/>
      <c r="K46" s="330"/>
      <c r="L46" s="328">
        <f t="shared" si="3"/>
        <v>284.73666666666668</v>
      </c>
      <c r="M46" s="330"/>
      <c r="N46" s="346"/>
      <c r="O46" s="369"/>
      <c r="P46" s="369"/>
      <c r="Q46" s="369"/>
      <c r="R46" s="369"/>
      <c r="S46" s="372"/>
      <c r="T46" s="12"/>
      <c r="U46" s="12"/>
      <c r="V46" s="12"/>
      <c r="W46" s="12"/>
      <c r="X46" s="12"/>
    </row>
    <row r="47" spans="1:24" ht="15.75">
      <c r="A47" s="319" t="s">
        <v>33</v>
      </c>
      <c r="B47" s="320"/>
      <c r="C47" s="332"/>
      <c r="D47" s="333"/>
      <c r="E47" s="333"/>
      <c r="F47" s="334"/>
      <c r="G47" s="69"/>
      <c r="H47" s="328"/>
      <c r="I47" s="329"/>
      <c r="J47" s="329"/>
      <c r="K47" s="330"/>
      <c r="L47" s="335">
        <f>SUM(L43:M46)</f>
        <v>1850.7933333333335</v>
      </c>
      <c r="M47" s="336"/>
      <c r="N47" s="15"/>
      <c r="O47" s="170"/>
      <c r="P47" s="311"/>
      <c r="Q47" s="311"/>
      <c r="R47" s="311"/>
      <c r="S47" s="171"/>
    </row>
    <row r="48" spans="1:24" ht="15.75">
      <c r="A48" s="195" t="s">
        <v>44</v>
      </c>
      <c r="B48" s="195"/>
      <c r="C48" s="195"/>
      <c r="D48" s="195"/>
      <c r="E48" s="195"/>
      <c r="F48" s="195"/>
      <c r="G48" s="195"/>
      <c r="H48" s="195"/>
      <c r="I48" s="195"/>
      <c r="J48" s="195"/>
      <c r="K48" s="195"/>
      <c r="L48" s="195"/>
      <c r="M48" s="195"/>
      <c r="N48" s="18"/>
      <c r="O48" s="170"/>
      <c r="P48" s="311"/>
      <c r="Q48" s="311"/>
      <c r="R48" s="311"/>
      <c r="S48" s="171"/>
    </row>
    <row r="49" spans="1:19" ht="15" customHeight="1">
      <c r="A49" s="192" t="s">
        <v>45</v>
      </c>
      <c r="B49" s="192"/>
      <c r="C49" s="212" t="s">
        <v>46</v>
      </c>
      <c r="D49" s="212"/>
      <c r="E49" s="212"/>
      <c r="F49" s="212"/>
      <c r="G49" s="214" t="s">
        <v>47</v>
      </c>
      <c r="H49" s="214" t="s">
        <v>109</v>
      </c>
      <c r="I49" s="214"/>
      <c r="J49" s="214"/>
      <c r="K49" s="214"/>
      <c r="L49" s="214" t="s">
        <v>48</v>
      </c>
      <c r="M49" s="214"/>
      <c r="N49" s="348"/>
      <c r="O49" s="170"/>
      <c r="P49" s="311"/>
      <c r="Q49" s="311"/>
      <c r="R49" s="311"/>
      <c r="S49" s="171"/>
    </row>
    <row r="50" spans="1:19" ht="66.75" customHeight="1">
      <c r="A50" s="192"/>
      <c r="B50" s="192"/>
      <c r="C50" s="212"/>
      <c r="D50" s="212"/>
      <c r="E50" s="212"/>
      <c r="F50" s="212"/>
      <c r="G50" s="214"/>
      <c r="H50" s="214"/>
      <c r="I50" s="214"/>
      <c r="J50" s="214"/>
      <c r="K50" s="214"/>
      <c r="L50" s="214"/>
      <c r="M50" s="214"/>
      <c r="N50" s="349"/>
      <c r="O50" s="170"/>
      <c r="P50" s="311"/>
      <c r="Q50" s="311"/>
      <c r="R50" s="311"/>
      <c r="S50" s="171"/>
    </row>
    <row r="51" spans="1:19" ht="15.75">
      <c r="A51" s="192"/>
      <c r="B51" s="192"/>
      <c r="C51" s="184" t="s">
        <v>49</v>
      </c>
      <c r="D51" s="184"/>
      <c r="E51" s="184"/>
      <c r="F51" s="184"/>
      <c r="G51" s="70">
        <v>3010.38</v>
      </c>
      <c r="H51" s="256">
        <f>(J12/D13*D14)-(D12)</f>
        <v>1246.7666666666664</v>
      </c>
      <c r="I51" s="256"/>
      <c r="J51" s="256"/>
      <c r="K51" s="256"/>
      <c r="L51" s="256">
        <f>IF(H51&lt;=0,G51,G51-H51)</f>
        <v>1763.6133333333337</v>
      </c>
      <c r="M51" s="256"/>
      <c r="N51" s="345"/>
      <c r="O51" s="170"/>
      <c r="P51" s="311"/>
      <c r="Q51" s="311"/>
      <c r="R51" s="311"/>
      <c r="S51" s="171"/>
    </row>
    <row r="52" spans="1:19" ht="15.75">
      <c r="A52" s="192"/>
      <c r="B52" s="192"/>
      <c r="C52" s="184" t="s">
        <v>50</v>
      </c>
      <c r="D52" s="184"/>
      <c r="E52" s="184"/>
      <c r="F52" s="184"/>
      <c r="G52" s="70">
        <v>213.81</v>
      </c>
      <c r="H52" s="256">
        <f>G52</f>
        <v>213.81</v>
      </c>
      <c r="I52" s="256"/>
      <c r="J52" s="256"/>
      <c r="K52" s="256"/>
      <c r="L52" s="256">
        <f>G52-H52</f>
        <v>0</v>
      </c>
      <c r="M52" s="256"/>
      <c r="N52" s="347"/>
      <c r="O52" s="170"/>
      <c r="P52" s="311"/>
      <c r="Q52" s="311"/>
      <c r="R52" s="311"/>
      <c r="S52" s="171"/>
    </row>
    <row r="53" spans="1:19" ht="18.75">
      <c r="A53" s="200" t="s">
        <v>33</v>
      </c>
      <c r="B53" s="200"/>
      <c r="C53" s="183"/>
      <c r="D53" s="183"/>
      <c r="E53" s="183"/>
      <c r="F53" s="183"/>
      <c r="G53" s="70"/>
      <c r="H53" s="256"/>
      <c r="I53" s="256"/>
      <c r="J53" s="256"/>
      <c r="K53" s="256"/>
      <c r="L53" s="304">
        <f>SUM(L51+L52)</f>
        <v>1763.6133333333337</v>
      </c>
      <c r="M53" s="304"/>
      <c r="N53" s="26">
        <v>3</v>
      </c>
      <c r="O53" s="170"/>
      <c r="P53" s="311"/>
      <c r="Q53" s="311"/>
      <c r="R53" s="311"/>
      <c r="S53" s="171"/>
    </row>
    <row r="54" spans="1:19" s="27" customFormat="1" ht="18.75" customHeight="1">
      <c r="A54" s="195" t="s">
        <v>102</v>
      </c>
      <c r="B54" s="195"/>
      <c r="C54" s="195"/>
      <c r="D54" s="195"/>
      <c r="E54" s="195"/>
      <c r="F54" s="195"/>
      <c r="G54" s="195"/>
      <c r="H54" s="195"/>
      <c r="I54" s="195"/>
      <c r="J54" s="195"/>
      <c r="K54" s="195"/>
      <c r="L54" s="195"/>
      <c r="M54" s="195"/>
      <c r="N54" s="58"/>
      <c r="O54" s="170"/>
      <c r="P54" s="311"/>
      <c r="Q54" s="311"/>
      <c r="R54" s="311"/>
      <c r="S54" s="171"/>
    </row>
    <row r="55" spans="1:19" ht="14.45" customHeight="1">
      <c r="A55" s="192" t="s">
        <v>108</v>
      </c>
      <c r="B55" s="192"/>
      <c r="C55" s="284" t="s">
        <v>60</v>
      </c>
      <c r="D55" s="285"/>
      <c r="E55" s="285"/>
      <c r="F55" s="285"/>
      <c r="G55" s="213">
        <f>L40-L53</f>
        <v>12097.740000000002</v>
      </c>
      <c r="H55" s="213"/>
      <c r="I55" s="213"/>
      <c r="J55" s="213"/>
      <c r="K55" s="213"/>
      <c r="L55" s="213"/>
      <c r="M55" s="213"/>
      <c r="N55" s="238"/>
      <c r="O55" s="170"/>
      <c r="P55" s="311"/>
      <c r="Q55" s="311"/>
      <c r="R55" s="311"/>
      <c r="S55" s="171"/>
    </row>
    <row r="56" spans="1:19" ht="14.45" customHeight="1">
      <c r="A56" s="192"/>
      <c r="B56" s="192"/>
      <c r="C56" s="285"/>
      <c r="D56" s="285"/>
      <c r="E56" s="285"/>
      <c r="F56" s="285"/>
      <c r="G56" s="213"/>
      <c r="H56" s="213"/>
      <c r="I56" s="213"/>
      <c r="J56" s="213"/>
      <c r="K56" s="213"/>
      <c r="L56" s="213"/>
      <c r="M56" s="213"/>
      <c r="N56" s="239"/>
      <c r="O56" s="165"/>
      <c r="P56" s="312"/>
      <c r="Q56" s="312"/>
      <c r="R56" s="312"/>
      <c r="S56" s="166"/>
    </row>
    <row r="59" spans="1:19" ht="32.25" customHeight="1">
      <c r="A59" s="281" t="s">
        <v>182</v>
      </c>
      <c r="B59" s="281"/>
      <c r="C59" s="281"/>
      <c r="D59" s="281"/>
      <c r="F59" s="282" t="s">
        <v>183</v>
      </c>
      <c r="G59" s="282"/>
      <c r="H59" s="282"/>
      <c r="I59" s="282"/>
      <c r="J59" s="282"/>
    </row>
    <row r="60" spans="1:19">
      <c r="A60" s="205" t="s">
        <v>54</v>
      </c>
      <c r="B60" s="205"/>
      <c r="C60" s="205"/>
      <c r="D60" s="125">
        <f>H33</f>
        <v>14658.333333333332</v>
      </c>
      <c r="F60" s="205" t="s">
        <v>65</v>
      </c>
      <c r="G60" s="205"/>
      <c r="H60" s="205"/>
      <c r="I60" s="205"/>
      <c r="J60" s="125">
        <f>D16/D13*D14</f>
        <v>13063.806666666667</v>
      </c>
    </row>
    <row r="61" spans="1:19">
      <c r="A61" s="205" t="s">
        <v>55</v>
      </c>
      <c r="B61" s="205"/>
      <c r="C61" s="205"/>
      <c r="D61" s="125">
        <f>H45+H46</f>
        <v>1594.5266666666666</v>
      </c>
      <c r="F61" s="205" t="s">
        <v>66</v>
      </c>
      <c r="G61" s="205"/>
      <c r="H61" s="205"/>
      <c r="I61" s="205"/>
      <c r="J61" s="125">
        <f>(J60*J16)-D12</f>
        <v>1246.7666666666673</v>
      </c>
    </row>
    <row r="62" spans="1:19" ht="30">
      <c r="A62" s="205" t="s">
        <v>56</v>
      </c>
      <c r="B62" s="205"/>
      <c r="C62" s="205"/>
      <c r="D62" s="125">
        <f>D60-D61</f>
        <v>13063.806666666665</v>
      </c>
      <c r="F62" s="205" t="s">
        <v>67</v>
      </c>
      <c r="G62" s="205"/>
      <c r="H62" s="205"/>
      <c r="I62" s="205"/>
      <c r="J62" s="127">
        <f>IF(J61&lt;=0,G51,G51-J61)</f>
        <v>1763.6133333333328</v>
      </c>
      <c r="K62" s="131" t="s">
        <v>185</v>
      </c>
    </row>
    <row r="63" spans="1:19">
      <c r="A63" s="205" t="s">
        <v>57</v>
      </c>
      <c r="B63" s="205"/>
      <c r="C63" s="205"/>
      <c r="D63" s="126">
        <v>0.27</v>
      </c>
      <c r="F63" s="206"/>
      <c r="G63" s="206"/>
      <c r="H63" s="206"/>
      <c r="I63" s="5"/>
    </row>
    <row r="64" spans="1:19">
      <c r="A64" s="205" t="s">
        <v>58</v>
      </c>
      <c r="B64" s="205"/>
      <c r="C64" s="205"/>
      <c r="D64" s="125">
        <f>(D62*D63)-D12</f>
        <v>1246.7678000000001</v>
      </c>
      <c r="F64" s="206"/>
      <c r="G64" s="206"/>
      <c r="H64" s="206"/>
      <c r="I64" s="4"/>
    </row>
    <row r="65" spans="1:9" ht="30">
      <c r="A65" s="205" t="s">
        <v>59</v>
      </c>
      <c r="B65" s="205"/>
      <c r="C65" s="205"/>
      <c r="D65" s="127">
        <f>IF(D64&lt;=0,G51,G51-D64)</f>
        <v>1763.6122</v>
      </c>
      <c r="E65" s="131" t="s">
        <v>185</v>
      </c>
      <c r="F65" s="206"/>
      <c r="G65" s="206"/>
      <c r="H65" s="206"/>
      <c r="I65" s="7"/>
    </row>
  </sheetData>
  <mergeCells count="191">
    <mergeCell ref="A4:S4"/>
    <mergeCell ref="A5:M5"/>
    <mergeCell ref="N5:N18"/>
    <mergeCell ref="O5:S5"/>
    <mergeCell ref="A6:C6"/>
    <mergeCell ref="D6:F6"/>
    <mergeCell ref="G6:I6"/>
    <mergeCell ref="J6:M6"/>
    <mergeCell ref="A17:C17"/>
    <mergeCell ref="D17:F17"/>
    <mergeCell ref="G17:I17"/>
    <mergeCell ref="J17:M17"/>
    <mergeCell ref="A11:C11"/>
    <mergeCell ref="D11:F11"/>
    <mergeCell ref="G11:I11"/>
    <mergeCell ref="J11:M11"/>
    <mergeCell ref="A9:C9"/>
    <mergeCell ref="D9:F9"/>
    <mergeCell ref="G9:I9"/>
    <mergeCell ref="J9:M9"/>
    <mergeCell ref="A10:C10"/>
    <mergeCell ref="D10:F10"/>
    <mergeCell ref="G10:I10"/>
    <mergeCell ref="J10:M10"/>
    <mergeCell ref="A7:C7"/>
    <mergeCell ref="D7:F7"/>
    <mergeCell ref="G7:I7"/>
    <mergeCell ref="J7:M7"/>
    <mergeCell ref="A8:C8"/>
    <mergeCell ref="D8:F8"/>
    <mergeCell ref="G8:I8"/>
    <mergeCell ref="J8:M8"/>
    <mergeCell ref="A13:C13"/>
    <mergeCell ref="D13:F13"/>
    <mergeCell ref="G13:I13"/>
    <mergeCell ref="J13:M13"/>
    <mergeCell ref="A14:C14"/>
    <mergeCell ref="D14:F14"/>
    <mergeCell ref="G14:I14"/>
    <mergeCell ref="J14:M14"/>
    <mergeCell ref="A12:C12"/>
    <mergeCell ref="D12:F12"/>
    <mergeCell ref="G12:I12"/>
    <mergeCell ref="J12:M12"/>
    <mergeCell ref="O19:S19"/>
    <mergeCell ref="N20:N22"/>
    <mergeCell ref="O20:S22"/>
    <mergeCell ref="A15:C15"/>
    <mergeCell ref="D15:F15"/>
    <mergeCell ref="G15:I15"/>
    <mergeCell ref="J15:M15"/>
    <mergeCell ref="A16:C16"/>
    <mergeCell ref="D16:F16"/>
    <mergeCell ref="G16:I16"/>
    <mergeCell ref="J16:M16"/>
    <mergeCell ref="A18:C18"/>
    <mergeCell ref="D18:M18"/>
    <mergeCell ref="A19:M19"/>
    <mergeCell ref="A20:B22"/>
    <mergeCell ref="C20:F22"/>
    <mergeCell ref="G20:G22"/>
    <mergeCell ref="H20:K22"/>
    <mergeCell ref="L20:M22"/>
    <mergeCell ref="A23:B39"/>
    <mergeCell ref="C23:F23"/>
    <mergeCell ref="H23:K23"/>
    <mergeCell ref="L23:M23"/>
    <mergeCell ref="C39:F39"/>
    <mergeCell ref="H39:K39"/>
    <mergeCell ref="L39:M39"/>
    <mergeCell ref="C37:F37"/>
    <mergeCell ref="H37:K37"/>
    <mergeCell ref="L37:M37"/>
    <mergeCell ref="C38:F38"/>
    <mergeCell ref="H38:K38"/>
    <mergeCell ref="L38:M38"/>
    <mergeCell ref="H29:K29"/>
    <mergeCell ref="L29:M29"/>
    <mergeCell ref="C30:F30"/>
    <mergeCell ref="H30:K30"/>
    <mergeCell ref="L30:M30"/>
    <mergeCell ref="C35:F35"/>
    <mergeCell ref="H35:K35"/>
    <mergeCell ref="L35:M35"/>
    <mergeCell ref="C36:F36"/>
    <mergeCell ref="H36:K36"/>
    <mergeCell ref="L36:M36"/>
    <mergeCell ref="N23:N39"/>
    <mergeCell ref="O23:S41"/>
    <mergeCell ref="C24:F24"/>
    <mergeCell ref="H24:K24"/>
    <mergeCell ref="L24:M24"/>
    <mergeCell ref="C27:F27"/>
    <mergeCell ref="H27:K27"/>
    <mergeCell ref="L27:M27"/>
    <mergeCell ref="C28:F28"/>
    <mergeCell ref="H28:K28"/>
    <mergeCell ref="L28:M28"/>
    <mergeCell ref="C25:F25"/>
    <mergeCell ref="H25:K25"/>
    <mergeCell ref="L25:M25"/>
    <mergeCell ref="C26:F26"/>
    <mergeCell ref="H26:K26"/>
    <mergeCell ref="L26:M26"/>
    <mergeCell ref="C31:F31"/>
    <mergeCell ref="H31:K31"/>
    <mergeCell ref="L31:M31"/>
    <mergeCell ref="C32:F32"/>
    <mergeCell ref="H32:K32"/>
    <mergeCell ref="L32:M32"/>
    <mergeCell ref="C29:F29"/>
    <mergeCell ref="C33:F33"/>
    <mergeCell ref="H33:K33"/>
    <mergeCell ref="L33:M33"/>
    <mergeCell ref="C34:F34"/>
    <mergeCell ref="H34:K34"/>
    <mergeCell ref="L34:M34"/>
    <mergeCell ref="C51:F51"/>
    <mergeCell ref="H51:K51"/>
    <mergeCell ref="L51:M51"/>
    <mergeCell ref="A49:B52"/>
    <mergeCell ref="C52:F52"/>
    <mergeCell ref="H52:K52"/>
    <mergeCell ref="L52:M52"/>
    <mergeCell ref="A40:B40"/>
    <mergeCell ref="C40:F40"/>
    <mergeCell ref="H40:K40"/>
    <mergeCell ref="L40:M40"/>
    <mergeCell ref="C49:F50"/>
    <mergeCell ref="G49:G50"/>
    <mergeCell ref="A41:M41"/>
    <mergeCell ref="A42:B42"/>
    <mergeCell ref="C42:F42"/>
    <mergeCell ref="H42:K42"/>
    <mergeCell ref="L42:M42"/>
    <mergeCell ref="A43:B46"/>
    <mergeCell ref="C43:F43"/>
    <mergeCell ref="H43:K43"/>
    <mergeCell ref="L43:M43"/>
    <mergeCell ref="C46:F46"/>
    <mergeCell ref="H46:K46"/>
    <mergeCell ref="L46:M46"/>
    <mergeCell ref="L49:M50"/>
    <mergeCell ref="A1:S1"/>
    <mergeCell ref="O6:S18"/>
    <mergeCell ref="O47:S56"/>
    <mergeCell ref="N49:N50"/>
    <mergeCell ref="N43:N46"/>
    <mergeCell ref="C44:F44"/>
    <mergeCell ref="H44:K44"/>
    <mergeCell ref="L44:M44"/>
    <mergeCell ref="C45:F45"/>
    <mergeCell ref="H45:K45"/>
    <mergeCell ref="L45:M45"/>
    <mergeCell ref="S42:S46"/>
    <mergeCell ref="C55:F56"/>
    <mergeCell ref="G55:M56"/>
    <mergeCell ref="N51:N52"/>
    <mergeCell ref="A54:M54"/>
    <mergeCell ref="L53:M53"/>
    <mergeCell ref="A55:B56"/>
    <mergeCell ref="A47:B47"/>
    <mergeCell ref="C47:F47"/>
    <mergeCell ref="H47:K47"/>
    <mergeCell ref="L47:M47"/>
    <mergeCell ref="A48:M48"/>
    <mergeCell ref="A2:S2"/>
    <mergeCell ref="U1:V1"/>
    <mergeCell ref="A65:C65"/>
    <mergeCell ref="F65:H65"/>
    <mergeCell ref="O43:O46"/>
    <mergeCell ref="P43:P46"/>
    <mergeCell ref="Q43:Q46"/>
    <mergeCell ref="R43:R46"/>
    <mergeCell ref="A62:C62"/>
    <mergeCell ref="F62:I62"/>
    <mergeCell ref="A63:C63"/>
    <mergeCell ref="F63:H63"/>
    <mergeCell ref="A64:C64"/>
    <mergeCell ref="F64:H64"/>
    <mergeCell ref="N55:N56"/>
    <mergeCell ref="A59:D59"/>
    <mergeCell ref="F59:J59"/>
    <mergeCell ref="A60:C60"/>
    <mergeCell ref="F60:I60"/>
    <mergeCell ref="A61:C61"/>
    <mergeCell ref="F61:I61"/>
    <mergeCell ref="A53:B53"/>
    <mergeCell ref="C53:F53"/>
    <mergeCell ref="H53:K53"/>
    <mergeCell ref="H49:K50"/>
  </mergeCells>
  <hyperlinks>
    <hyperlink ref="U1:V1" location="İÇİNDEKİLER!A1" display="İÇİNDEKİLER"/>
  </hyperlinks>
  <pageMargins left="0.7" right="0.7" top="0.75" bottom="0.75" header="0.3" footer="0.3"/>
  <pageSetup paperSize="9" orientation="portrait" horizontalDpi="4294967294" verticalDpi="4294967294"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5"/>
  <sheetViews>
    <sheetView topLeftCell="R40" zoomScaleNormal="100" workbookViewId="0">
      <selection activeCell="L45" sqref="L45:M45"/>
    </sheetView>
  </sheetViews>
  <sheetFormatPr defaultColWidth="9.140625" defaultRowHeight="15"/>
  <cols>
    <col min="1" max="2" width="9.140625" style="27"/>
    <col min="3" max="3" width="17.28515625" style="27" customWidth="1"/>
    <col min="4" max="4" width="11.42578125" style="27" customWidth="1"/>
    <col min="5" max="6" width="9.140625" style="27"/>
    <col min="7" max="7" width="11.140625" style="27" customWidth="1"/>
    <col min="8" max="9" width="9.140625" style="27"/>
    <col min="10" max="10" width="10.5703125" style="27" customWidth="1"/>
    <col min="11" max="12" width="9.140625" style="27"/>
    <col min="13" max="14" width="6.85546875" style="27" customWidth="1"/>
    <col min="15" max="15" width="21.28515625" style="27" customWidth="1"/>
    <col min="16" max="16" width="16.140625" style="27" customWidth="1"/>
    <col min="17" max="17" width="18.5703125" style="27" customWidth="1"/>
    <col min="18" max="18" width="24.85546875" style="27" customWidth="1"/>
    <col min="19" max="20" width="6" style="27" customWidth="1"/>
    <col min="21" max="21" width="10.42578125" style="27" customWidth="1"/>
    <col min="22" max="22" width="8.5703125" style="27" customWidth="1"/>
    <col min="23" max="24" width="6" style="27" customWidth="1"/>
    <col min="25" max="16384" width="9.140625" style="27"/>
  </cols>
  <sheetData>
    <row r="1" spans="1:35" ht="42.75" customHeight="1">
      <c r="A1" s="383" t="s">
        <v>160</v>
      </c>
      <c r="B1" s="384"/>
      <c r="C1" s="384"/>
      <c r="D1" s="384"/>
      <c r="E1" s="384"/>
      <c r="F1" s="384"/>
      <c r="G1" s="384"/>
      <c r="H1" s="384"/>
      <c r="I1" s="384"/>
      <c r="J1" s="384"/>
      <c r="K1" s="384"/>
      <c r="L1" s="384"/>
      <c r="M1" s="384"/>
      <c r="N1" s="384"/>
      <c r="O1" s="384"/>
      <c r="P1" s="384"/>
      <c r="Q1" s="384"/>
      <c r="R1" s="384"/>
      <c r="S1" s="385"/>
      <c r="T1" s="67"/>
      <c r="U1" s="156" t="s">
        <v>175</v>
      </c>
      <c r="V1" s="156"/>
      <c r="W1" s="67"/>
      <c r="X1" s="67"/>
      <c r="Y1" s="67"/>
      <c r="Z1" s="67"/>
      <c r="AA1" s="67"/>
      <c r="AB1" s="67"/>
      <c r="AC1" s="67"/>
      <c r="AD1" s="67"/>
      <c r="AE1" s="67"/>
      <c r="AF1" s="67"/>
      <c r="AG1" s="67"/>
      <c r="AH1" s="67"/>
      <c r="AI1" s="67"/>
    </row>
    <row r="2" spans="1:35" s="93" customFormat="1" ht="30" customHeight="1" thickBot="1">
      <c r="A2" s="295" t="s">
        <v>177</v>
      </c>
      <c r="B2" s="296"/>
      <c r="C2" s="296"/>
      <c r="D2" s="296"/>
      <c r="E2" s="296"/>
      <c r="F2" s="296"/>
      <c r="G2" s="296"/>
      <c r="H2" s="296"/>
      <c r="I2" s="296"/>
      <c r="J2" s="296"/>
      <c r="K2" s="296"/>
      <c r="L2" s="296"/>
      <c r="M2" s="296"/>
      <c r="N2" s="296"/>
      <c r="O2" s="296"/>
      <c r="P2" s="296"/>
      <c r="Q2" s="296"/>
      <c r="R2" s="296"/>
      <c r="S2" s="297"/>
      <c r="T2" s="67"/>
      <c r="U2" s="67"/>
      <c r="V2" s="67"/>
      <c r="W2" s="67"/>
      <c r="X2" s="67"/>
      <c r="Y2" s="67"/>
      <c r="Z2" s="67"/>
      <c r="AA2" s="67"/>
      <c r="AB2" s="67"/>
      <c r="AC2" s="67"/>
      <c r="AD2" s="67"/>
      <c r="AE2" s="67"/>
      <c r="AF2" s="67"/>
      <c r="AG2" s="67"/>
      <c r="AH2" s="67"/>
      <c r="AI2" s="67"/>
    </row>
    <row r="3" spans="1:35" s="93" customFormat="1" ht="23.25">
      <c r="A3" s="92"/>
      <c r="B3" s="92"/>
      <c r="C3" s="92"/>
      <c r="D3" s="92"/>
      <c r="E3" s="92"/>
      <c r="F3" s="92"/>
      <c r="G3" s="92"/>
      <c r="H3" s="92"/>
      <c r="I3" s="92"/>
      <c r="J3" s="92"/>
      <c r="K3" s="92"/>
      <c r="L3" s="92"/>
      <c r="M3" s="92"/>
      <c r="N3" s="92"/>
      <c r="O3" s="92"/>
      <c r="P3" s="92"/>
      <c r="Q3" s="92"/>
      <c r="R3" s="92"/>
      <c r="S3" s="92"/>
      <c r="T3" s="67"/>
      <c r="U3" s="67"/>
      <c r="V3" s="67"/>
      <c r="W3" s="67"/>
      <c r="X3" s="67"/>
      <c r="Y3" s="67"/>
      <c r="Z3" s="67"/>
      <c r="AA3" s="67"/>
      <c r="AB3" s="67"/>
      <c r="AC3" s="67"/>
      <c r="AD3" s="67"/>
      <c r="AE3" s="67"/>
      <c r="AF3" s="67"/>
      <c r="AG3" s="67"/>
      <c r="AH3" s="67"/>
      <c r="AI3" s="67"/>
    </row>
    <row r="4" spans="1:35" ht="28.5" customHeight="1">
      <c r="A4" s="258" t="s">
        <v>0</v>
      </c>
      <c r="B4" s="259"/>
      <c r="C4" s="259"/>
      <c r="D4" s="259"/>
      <c r="E4" s="259"/>
      <c r="F4" s="259"/>
      <c r="G4" s="259"/>
      <c r="H4" s="259"/>
      <c r="I4" s="259"/>
      <c r="J4" s="259"/>
      <c r="K4" s="259"/>
      <c r="L4" s="259"/>
      <c r="M4" s="259"/>
      <c r="N4" s="259"/>
      <c r="O4" s="259"/>
      <c r="P4" s="259"/>
      <c r="Q4" s="259"/>
      <c r="R4" s="259"/>
      <c r="S4" s="260"/>
    </row>
    <row r="5" spans="1:35" ht="18.75">
      <c r="A5" s="181" t="s">
        <v>1</v>
      </c>
      <c r="B5" s="181"/>
      <c r="C5" s="181"/>
      <c r="D5" s="181"/>
      <c r="E5" s="181"/>
      <c r="F5" s="181"/>
      <c r="G5" s="181"/>
      <c r="H5" s="181"/>
      <c r="I5" s="181"/>
      <c r="J5" s="181"/>
      <c r="K5" s="181"/>
      <c r="L5" s="181"/>
      <c r="M5" s="181"/>
      <c r="N5" s="350"/>
      <c r="O5" s="261"/>
      <c r="P5" s="261"/>
      <c r="Q5" s="261"/>
      <c r="R5" s="261"/>
      <c r="S5" s="261"/>
    </row>
    <row r="6" spans="1:35" ht="15" customHeight="1">
      <c r="A6" s="182" t="s">
        <v>2</v>
      </c>
      <c r="B6" s="182"/>
      <c r="C6" s="182"/>
      <c r="D6" s="183"/>
      <c r="E6" s="183"/>
      <c r="F6" s="183"/>
      <c r="G6" s="184" t="s">
        <v>3</v>
      </c>
      <c r="H6" s="184"/>
      <c r="I6" s="184"/>
      <c r="J6" s="183"/>
      <c r="K6" s="183"/>
      <c r="L6" s="183"/>
      <c r="M6" s="183"/>
      <c r="N6" s="351"/>
      <c r="O6" s="170"/>
      <c r="P6" s="311"/>
      <c r="Q6" s="311"/>
      <c r="R6" s="311"/>
      <c r="S6" s="171"/>
    </row>
    <row r="7" spans="1:35" ht="15" customHeight="1">
      <c r="A7" s="184" t="s">
        <v>4</v>
      </c>
      <c r="B7" s="184"/>
      <c r="C7" s="184"/>
      <c r="D7" s="183"/>
      <c r="E7" s="183"/>
      <c r="F7" s="183"/>
      <c r="G7" s="184" t="s">
        <v>3</v>
      </c>
      <c r="H7" s="184"/>
      <c r="I7" s="184"/>
      <c r="J7" s="183"/>
      <c r="K7" s="183"/>
      <c r="L7" s="183"/>
      <c r="M7" s="183"/>
      <c r="N7" s="351"/>
      <c r="O7" s="170"/>
      <c r="P7" s="311"/>
      <c r="Q7" s="311"/>
      <c r="R7" s="311"/>
      <c r="S7" s="171"/>
    </row>
    <row r="8" spans="1:35" ht="15" customHeight="1">
      <c r="A8" s="184" t="s">
        <v>5</v>
      </c>
      <c r="B8" s="184"/>
      <c r="C8" s="184"/>
      <c r="D8" s="183"/>
      <c r="E8" s="183"/>
      <c r="F8" s="183"/>
      <c r="G8" s="184" t="s">
        <v>9</v>
      </c>
      <c r="H8" s="184"/>
      <c r="I8" s="184"/>
      <c r="J8" s="183"/>
      <c r="K8" s="183"/>
      <c r="L8" s="183"/>
      <c r="M8" s="183"/>
      <c r="N8" s="351"/>
      <c r="O8" s="170"/>
      <c r="P8" s="311"/>
      <c r="Q8" s="311"/>
      <c r="R8" s="311"/>
      <c r="S8" s="171"/>
    </row>
    <row r="9" spans="1:35" ht="15" customHeight="1">
      <c r="A9" s="184" t="s">
        <v>6</v>
      </c>
      <c r="B9" s="184"/>
      <c r="C9" s="184"/>
      <c r="D9" s="183"/>
      <c r="E9" s="183"/>
      <c r="F9" s="183"/>
      <c r="G9" s="184" t="s">
        <v>10</v>
      </c>
      <c r="H9" s="184"/>
      <c r="I9" s="184"/>
      <c r="J9" s="183"/>
      <c r="K9" s="183"/>
      <c r="L9" s="183"/>
      <c r="M9" s="183"/>
      <c r="N9" s="351"/>
      <c r="O9" s="170"/>
      <c r="P9" s="311"/>
      <c r="Q9" s="311"/>
      <c r="R9" s="311"/>
      <c r="S9" s="171"/>
    </row>
    <row r="10" spans="1:35" ht="15" customHeight="1">
      <c r="A10" s="184" t="s">
        <v>7</v>
      </c>
      <c r="B10" s="184"/>
      <c r="C10" s="184"/>
      <c r="D10" s="183"/>
      <c r="E10" s="183"/>
      <c r="F10" s="183"/>
      <c r="G10" s="184" t="s">
        <v>11</v>
      </c>
      <c r="H10" s="184"/>
      <c r="I10" s="184"/>
      <c r="J10" s="189">
        <v>45231</v>
      </c>
      <c r="K10" s="183"/>
      <c r="L10" s="183"/>
      <c r="M10" s="183"/>
      <c r="N10" s="351"/>
      <c r="O10" s="170"/>
      <c r="P10" s="311"/>
      <c r="Q10" s="311"/>
      <c r="R10" s="311"/>
      <c r="S10" s="171"/>
    </row>
    <row r="11" spans="1:35" ht="15" customHeight="1">
      <c r="A11" s="184" t="s">
        <v>12</v>
      </c>
      <c r="B11" s="184"/>
      <c r="C11" s="184"/>
      <c r="D11" s="190">
        <v>45264</v>
      </c>
      <c r="E11" s="183"/>
      <c r="F11" s="183"/>
      <c r="G11" s="184" t="s">
        <v>13</v>
      </c>
      <c r="H11" s="184"/>
      <c r="I11" s="184"/>
      <c r="J11" s="183"/>
      <c r="K11" s="183"/>
      <c r="L11" s="183"/>
      <c r="M11" s="183"/>
      <c r="N11" s="351"/>
      <c r="O11" s="170"/>
      <c r="P11" s="311"/>
      <c r="Q11" s="311"/>
      <c r="R11" s="311"/>
      <c r="S11" s="171"/>
    </row>
    <row r="12" spans="1:35" ht="15" customHeight="1">
      <c r="A12" s="184" t="s">
        <v>14</v>
      </c>
      <c r="B12" s="184"/>
      <c r="C12" s="184"/>
      <c r="D12" s="183">
        <v>2280.46</v>
      </c>
      <c r="E12" s="183"/>
      <c r="F12" s="183"/>
      <c r="G12" s="184" t="s">
        <v>40</v>
      </c>
      <c r="H12" s="184"/>
      <c r="I12" s="184"/>
      <c r="J12" s="183">
        <f>G51+D12</f>
        <v>5290.84</v>
      </c>
      <c r="K12" s="183"/>
      <c r="L12" s="183"/>
      <c r="M12" s="183"/>
      <c r="N12" s="351"/>
      <c r="O12" s="170"/>
      <c r="P12" s="311"/>
      <c r="Q12" s="311"/>
      <c r="R12" s="311"/>
      <c r="S12" s="171"/>
    </row>
    <row r="13" spans="1:35" ht="15" customHeight="1">
      <c r="A13" s="292" t="s">
        <v>41</v>
      </c>
      <c r="B13" s="293"/>
      <c r="C13" s="294"/>
      <c r="D13" s="313">
        <v>30</v>
      </c>
      <c r="E13" s="314"/>
      <c r="F13" s="315"/>
      <c r="G13" s="292" t="s">
        <v>42</v>
      </c>
      <c r="H13" s="293"/>
      <c r="I13" s="294"/>
      <c r="J13" s="313">
        <v>30</v>
      </c>
      <c r="K13" s="314"/>
      <c r="L13" s="314"/>
      <c r="M13" s="315"/>
      <c r="N13" s="351"/>
      <c r="O13" s="170"/>
      <c r="P13" s="311"/>
      <c r="Q13" s="311"/>
      <c r="R13" s="311"/>
      <c r="S13" s="171"/>
    </row>
    <row r="14" spans="1:35" ht="15" customHeight="1">
      <c r="A14" s="292" t="s">
        <v>43</v>
      </c>
      <c r="B14" s="293"/>
      <c r="C14" s="294"/>
      <c r="D14" s="313">
        <v>20</v>
      </c>
      <c r="E14" s="314"/>
      <c r="F14" s="315"/>
      <c r="G14" s="292" t="s">
        <v>43</v>
      </c>
      <c r="H14" s="293"/>
      <c r="I14" s="294"/>
      <c r="J14" s="313">
        <f>D14</f>
        <v>20</v>
      </c>
      <c r="K14" s="314"/>
      <c r="L14" s="314"/>
      <c r="M14" s="315"/>
      <c r="N14" s="351"/>
      <c r="O14" s="170"/>
      <c r="P14" s="311"/>
      <c r="Q14" s="311"/>
      <c r="R14" s="311"/>
      <c r="S14" s="171"/>
    </row>
    <row r="15" spans="1:35" ht="15" customHeight="1">
      <c r="A15" s="292" t="s">
        <v>69</v>
      </c>
      <c r="B15" s="293"/>
      <c r="C15" s="294"/>
      <c r="D15" s="313">
        <f>D13-D14</f>
        <v>10</v>
      </c>
      <c r="E15" s="314"/>
      <c r="F15" s="315"/>
      <c r="G15" s="292" t="s">
        <v>69</v>
      </c>
      <c r="H15" s="293"/>
      <c r="I15" s="294"/>
      <c r="J15" s="313">
        <f>J13-J14</f>
        <v>10</v>
      </c>
      <c r="K15" s="314"/>
      <c r="L15" s="314"/>
      <c r="M15" s="315"/>
      <c r="N15" s="351"/>
      <c r="O15" s="170"/>
      <c r="P15" s="311"/>
      <c r="Q15" s="311"/>
      <c r="R15" s="311"/>
      <c r="S15" s="171"/>
    </row>
    <row r="16" spans="1:35" ht="15" customHeight="1">
      <c r="A16" s="292" t="s">
        <v>64</v>
      </c>
      <c r="B16" s="293"/>
      <c r="C16" s="294"/>
      <c r="D16" s="313">
        <v>19595.71</v>
      </c>
      <c r="E16" s="314"/>
      <c r="F16" s="315"/>
      <c r="G16" s="292" t="s">
        <v>63</v>
      </c>
      <c r="H16" s="293"/>
      <c r="I16" s="294"/>
      <c r="J16" s="316">
        <f>J12/D16</f>
        <v>0.26999991324631772</v>
      </c>
      <c r="K16" s="317"/>
      <c r="L16" s="317"/>
      <c r="M16" s="318"/>
      <c r="N16" s="351"/>
      <c r="O16" s="170"/>
      <c r="P16" s="311"/>
      <c r="Q16" s="311"/>
      <c r="R16" s="311"/>
      <c r="S16" s="171"/>
    </row>
    <row r="17" spans="1:19" ht="29.25" customHeight="1">
      <c r="A17" s="373" t="s">
        <v>181</v>
      </c>
      <c r="B17" s="374"/>
      <c r="C17" s="375"/>
      <c r="D17" s="321">
        <f>G43*100/11</f>
        <v>17084.272727272728</v>
      </c>
      <c r="E17" s="376"/>
      <c r="F17" s="361"/>
      <c r="G17" s="313"/>
      <c r="H17" s="314"/>
      <c r="I17" s="315"/>
      <c r="J17" s="316"/>
      <c r="K17" s="317"/>
      <c r="L17" s="317"/>
      <c r="M17" s="318"/>
      <c r="N17" s="351"/>
      <c r="O17" s="32"/>
      <c r="P17" s="35"/>
      <c r="Q17" s="35"/>
      <c r="R17" s="35"/>
      <c r="S17" s="33"/>
    </row>
    <row r="18" spans="1:19" ht="29.25" customHeight="1">
      <c r="A18" s="197" t="s">
        <v>8</v>
      </c>
      <c r="B18" s="197"/>
      <c r="C18" s="197"/>
      <c r="D18" s="198"/>
      <c r="E18" s="198"/>
      <c r="F18" s="198"/>
      <c r="G18" s="198"/>
      <c r="H18" s="198"/>
      <c r="I18" s="198"/>
      <c r="J18" s="198"/>
      <c r="K18" s="198"/>
      <c r="L18" s="198"/>
      <c r="M18" s="198"/>
      <c r="N18" s="352"/>
      <c r="O18" s="28"/>
      <c r="P18" s="30"/>
      <c r="Q18" s="30"/>
      <c r="R18" s="30"/>
      <c r="S18" s="29"/>
    </row>
    <row r="19" spans="1:19" ht="15.75">
      <c r="A19" s="195" t="s">
        <v>15</v>
      </c>
      <c r="B19" s="195"/>
      <c r="C19" s="195"/>
      <c r="D19" s="195"/>
      <c r="E19" s="195"/>
      <c r="F19" s="195"/>
      <c r="G19" s="195"/>
      <c r="H19" s="195"/>
      <c r="I19" s="195"/>
      <c r="J19" s="195"/>
      <c r="K19" s="195"/>
      <c r="L19" s="195"/>
      <c r="M19" s="195"/>
      <c r="N19" s="13"/>
      <c r="O19" s="168"/>
      <c r="P19" s="340"/>
      <c r="Q19" s="340"/>
      <c r="R19" s="340"/>
      <c r="S19" s="169"/>
    </row>
    <row r="20" spans="1:19" ht="15" customHeight="1">
      <c r="A20" s="214"/>
      <c r="B20" s="214"/>
      <c r="C20" s="257"/>
      <c r="D20" s="257"/>
      <c r="E20" s="257"/>
      <c r="F20" s="257"/>
      <c r="G20" s="178" t="s">
        <v>30</v>
      </c>
      <c r="H20" s="214" t="s">
        <v>31</v>
      </c>
      <c r="I20" s="212"/>
      <c r="J20" s="212"/>
      <c r="K20" s="212"/>
      <c r="L20" s="214" t="s">
        <v>32</v>
      </c>
      <c r="M20" s="212"/>
      <c r="N20" s="342"/>
      <c r="O20" s="163"/>
      <c r="P20" s="341"/>
      <c r="Q20" s="341"/>
      <c r="R20" s="341"/>
      <c r="S20" s="164"/>
    </row>
    <row r="21" spans="1:19">
      <c r="A21" s="214"/>
      <c r="B21" s="214"/>
      <c r="C21" s="257"/>
      <c r="D21" s="257"/>
      <c r="E21" s="257"/>
      <c r="F21" s="257"/>
      <c r="G21" s="178"/>
      <c r="H21" s="212"/>
      <c r="I21" s="212"/>
      <c r="J21" s="212"/>
      <c r="K21" s="212"/>
      <c r="L21" s="212"/>
      <c r="M21" s="212"/>
      <c r="N21" s="343"/>
      <c r="O21" s="170"/>
      <c r="P21" s="311"/>
      <c r="Q21" s="311"/>
      <c r="R21" s="311"/>
      <c r="S21" s="171"/>
    </row>
    <row r="22" spans="1:19" ht="30" customHeight="1">
      <c r="A22" s="214"/>
      <c r="B22" s="214"/>
      <c r="C22" s="257"/>
      <c r="D22" s="257"/>
      <c r="E22" s="257"/>
      <c r="F22" s="257"/>
      <c r="G22" s="178"/>
      <c r="H22" s="212"/>
      <c r="I22" s="212"/>
      <c r="J22" s="212"/>
      <c r="K22" s="212"/>
      <c r="L22" s="212"/>
      <c r="M22" s="212"/>
      <c r="N22" s="344"/>
      <c r="O22" s="165"/>
      <c r="P22" s="312"/>
      <c r="Q22" s="312"/>
      <c r="R22" s="312"/>
      <c r="S22" s="166"/>
    </row>
    <row r="23" spans="1:19" ht="15" customHeight="1">
      <c r="A23" s="192" t="s">
        <v>16</v>
      </c>
      <c r="B23" s="192"/>
      <c r="C23" s="184" t="s">
        <v>17</v>
      </c>
      <c r="D23" s="184"/>
      <c r="E23" s="184"/>
      <c r="F23" s="184"/>
      <c r="G23" s="61">
        <v>0</v>
      </c>
      <c r="H23" s="256">
        <f>$G23/$D$13*$D$14</f>
        <v>0</v>
      </c>
      <c r="I23" s="256"/>
      <c r="J23" s="256"/>
      <c r="K23" s="256"/>
      <c r="L23" s="256">
        <f>G23-H23</f>
        <v>0</v>
      </c>
      <c r="M23" s="256"/>
      <c r="N23" s="345"/>
      <c r="O23" s="163"/>
      <c r="P23" s="341"/>
      <c r="Q23" s="341"/>
      <c r="R23" s="341"/>
      <c r="S23" s="164"/>
    </row>
    <row r="24" spans="1:19" ht="15.75">
      <c r="A24" s="192"/>
      <c r="B24" s="192"/>
      <c r="C24" s="184" t="s">
        <v>18</v>
      </c>
      <c r="D24" s="184"/>
      <c r="E24" s="184"/>
      <c r="F24" s="184"/>
      <c r="G24" s="61">
        <v>0</v>
      </c>
      <c r="H24" s="256">
        <f t="shared" ref="H24:H39" si="0">$G24/$D$13*$D$14</f>
        <v>0</v>
      </c>
      <c r="I24" s="256"/>
      <c r="J24" s="256"/>
      <c r="K24" s="256"/>
      <c r="L24" s="256">
        <f t="shared" ref="L24:L39" si="1">G24-H24</f>
        <v>0</v>
      </c>
      <c r="M24" s="256"/>
      <c r="N24" s="346"/>
      <c r="O24" s="170"/>
      <c r="P24" s="311"/>
      <c r="Q24" s="311"/>
      <c r="R24" s="311"/>
      <c r="S24" s="171"/>
    </row>
    <row r="25" spans="1:19" ht="15.75">
      <c r="A25" s="192"/>
      <c r="B25" s="192"/>
      <c r="C25" s="184" t="s">
        <v>19</v>
      </c>
      <c r="D25" s="184"/>
      <c r="E25" s="184"/>
      <c r="F25" s="184"/>
      <c r="G25" s="61">
        <v>0</v>
      </c>
      <c r="H25" s="256">
        <f t="shared" si="0"/>
        <v>0</v>
      </c>
      <c r="I25" s="256"/>
      <c r="J25" s="256"/>
      <c r="K25" s="256"/>
      <c r="L25" s="256">
        <f t="shared" si="1"/>
        <v>0</v>
      </c>
      <c r="M25" s="256"/>
      <c r="N25" s="346"/>
      <c r="O25" s="170"/>
      <c r="P25" s="311"/>
      <c r="Q25" s="311"/>
      <c r="R25" s="311"/>
      <c r="S25" s="171"/>
    </row>
    <row r="26" spans="1:19" ht="15.75">
      <c r="A26" s="192"/>
      <c r="B26" s="192"/>
      <c r="C26" s="184" t="s">
        <v>20</v>
      </c>
      <c r="D26" s="184"/>
      <c r="E26" s="184"/>
      <c r="F26" s="184"/>
      <c r="G26" s="61">
        <v>0</v>
      </c>
      <c r="H26" s="256">
        <f t="shared" si="0"/>
        <v>0</v>
      </c>
      <c r="I26" s="256"/>
      <c r="J26" s="256"/>
      <c r="K26" s="256"/>
      <c r="L26" s="256">
        <f t="shared" si="1"/>
        <v>0</v>
      </c>
      <c r="M26" s="256"/>
      <c r="N26" s="346"/>
      <c r="O26" s="170"/>
      <c r="P26" s="311"/>
      <c r="Q26" s="311"/>
      <c r="R26" s="311"/>
      <c r="S26" s="171"/>
    </row>
    <row r="27" spans="1:19" ht="15.75">
      <c r="A27" s="192"/>
      <c r="B27" s="192"/>
      <c r="C27" s="184" t="s">
        <v>21</v>
      </c>
      <c r="D27" s="184"/>
      <c r="E27" s="184"/>
      <c r="F27" s="184"/>
      <c r="G27" s="61">
        <v>0</v>
      </c>
      <c r="H27" s="256">
        <f t="shared" si="0"/>
        <v>0</v>
      </c>
      <c r="I27" s="256"/>
      <c r="J27" s="256"/>
      <c r="K27" s="256"/>
      <c r="L27" s="256">
        <f t="shared" si="1"/>
        <v>0</v>
      </c>
      <c r="M27" s="256"/>
      <c r="N27" s="346"/>
      <c r="O27" s="170"/>
      <c r="P27" s="311"/>
      <c r="Q27" s="311"/>
      <c r="R27" s="311"/>
      <c r="S27" s="171"/>
    </row>
    <row r="28" spans="1:19" ht="15.75">
      <c r="A28" s="192"/>
      <c r="B28" s="192"/>
      <c r="C28" s="252" t="s">
        <v>100</v>
      </c>
      <c r="D28" s="252"/>
      <c r="E28" s="252"/>
      <c r="F28" s="252"/>
      <c r="G28" s="61">
        <v>1158.77</v>
      </c>
      <c r="H28" s="256">
        <f>G28</f>
        <v>1158.77</v>
      </c>
      <c r="I28" s="256"/>
      <c r="J28" s="256"/>
      <c r="K28" s="256"/>
      <c r="L28" s="256">
        <f t="shared" si="1"/>
        <v>0</v>
      </c>
      <c r="M28" s="256"/>
      <c r="N28" s="346"/>
      <c r="O28" s="170"/>
      <c r="P28" s="311"/>
      <c r="Q28" s="311"/>
      <c r="R28" s="311"/>
      <c r="S28" s="171"/>
    </row>
    <row r="29" spans="1:19" ht="15.75">
      <c r="A29" s="192"/>
      <c r="B29" s="192"/>
      <c r="C29" s="184" t="s">
        <v>101</v>
      </c>
      <c r="D29" s="184"/>
      <c r="E29" s="184"/>
      <c r="F29" s="184"/>
      <c r="G29" s="61">
        <v>637.25</v>
      </c>
      <c r="H29" s="256">
        <f>G29</f>
        <v>637.25</v>
      </c>
      <c r="I29" s="256"/>
      <c r="J29" s="256"/>
      <c r="K29" s="256"/>
      <c r="L29" s="256">
        <f t="shared" si="1"/>
        <v>0</v>
      </c>
      <c r="M29" s="256"/>
      <c r="N29" s="346"/>
      <c r="O29" s="170"/>
      <c r="P29" s="311"/>
      <c r="Q29" s="311"/>
      <c r="R29" s="311"/>
      <c r="S29" s="171"/>
    </row>
    <row r="30" spans="1:19" ht="15.75">
      <c r="A30" s="192"/>
      <c r="B30" s="192"/>
      <c r="C30" s="184" t="s">
        <v>107</v>
      </c>
      <c r="D30" s="184"/>
      <c r="E30" s="184"/>
      <c r="F30" s="184"/>
      <c r="G30" s="61">
        <v>0</v>
      </c>
      <c r="H30" s="256">
        <f>G30</f>
        <v>0</v>
      </c>
      <c r="I30" s="256"/>
      <c r="J30" s="256"/>
      <c r="K30" s="256"/>
      <c r="L30" s="256">
        <f t="shared" si="1"/>
        <v>0</v>
      </c>
      <c r="M30" s="256"/>
      <c r="N30" s="346"/>
      <c r="O30" s="170"/>
      <c r="P30" s="311"/>
      <c r="Q30" s="311"/>
      <c r="R30" s="311"/>
      <c r="S30" s="171"/>
    </row>
    <row r="31" spans="1:19" ht="15.75">
      <c r="A31" s="192"/>
      <c r="B31" s="192"/>
      <c r="C31" s="184" t="s">
        <v>22</v>
      </c>
      <c r="D31" s="184"/>
      <c r="E31" s="184"/>
      <c r="F31" s="184"/>
      <c r="G31" s="61">
        <v>0</v>
      </c>
      <c r="H31" s="256">
        <f>G31</f>
        <v>0</v>
      </c>
      <c r="I31" s="256"/>
      <c r="J31" s="256"/>
      <c r="K31" s="256"/>
      <c r="L31" s="256">
        <f t="shared" si="1"/>
        <v>0</v>
      </c>
      <c r="M31" s="256"/>
      <c r="N31" s="346"/>
      <c r="O31" s="170"/>
      <c r="P31" s="311"/>
      <c r="Q31" s="311"/>
      <c r="R31" s="311"/>
      <c r="S31" s="171"/>
    </row>
    <row r="32" spans="1:19" ht="15.75">
      <c r="A32" s="192"/>
      <c r="B32" s="192"/>
      <c r="C32" s="184" t="s">
        <v>23</v>
      </c>
      <c r="D32" s="184"/>
      <c r="E32" s="184"/>
      <c r="F32" s="184"/>
      <c r="G32" s="61">
        <v>0</v>
      </c>
      <c r="H32" s="256">
        <f t="shared" si="0"/>
        <v>0</v>
      </c>
      <c r="I32" s="256"/>
      <c r="J32" s="256"/>
      <c r="K32" s="256"/>
      <c r="L32" s="256">
        <f t="shared" si="1"/>
        <v>0</v>
      </c>
      <c r="M32" s="256"/>
      <c r="N32" s="346"/>
      <c r="O32" s="170"/>
      <c r="P32" s="311"/>
      <c r="Q32" s="311"/>
      <c r="R32" s="311"/>
      <c r="S32" s="171"/>
    </row>
    <row r="33" spans="1:24" ht="15.75">
      <c r="A33" s="192"/>
      <c r="B33" s="192"/>
      <c r="C33" s="184" t="s">
        <v>24</v>
      </c>
      <c r="D33" s="184"/>
      <c r="E33" s="184"/>
      <c r="F33" s="184"/>
      <c r="G33" s="61">
        <v>21987.5</v>
      </c>
      <c r="H33" s="256">
        <f t="shared" si="0"/>
        <v>14658.333333333332</v>
      </c>
      <c r="I33" s="256"/>
      <c r="J33" s="256"/>
      <c r="K33" s="256"/>
      <c r="L33" s="256">
        <f t="shared" si="1"/>
        <v>7329.1666666666679</v>
      </c>
      <c r="M33" s="256"/>
      <c r="N33" s="346"/>
      <c r="O33" s="170"/>
      <c r="P33" s="311"/>
      <c r="Q33" s="311"/>
      <c r="R33" s="311"/>
      <c r="S33" s="171"/>
    </row>
    <row r="34" spans="1:24" ht="15.75">
      <c r="A34" s="192"/>
      <c r="B34" s="192"/>
      <c r="C34" s="184" t="s">
        <v>25</v>
      </c>
      <c r="D34" s="184"/>
      <c r="E34" s="184"/>
      <c r="F34" s="184"/>
      <c r="G34" s="61">
        <v>11457.67</v>
      </c>
      <c r="H34" s="256">
        <f t="shared" si="0"/>
        <v>7638.4466666666667</v>
      </c>
      <c r="I34" s="256"/>
      <c r="J34" s="256"/>
      <c r="K34" s="256"/>
      <c r="L34" s="256">
        <f t="shared" si="1"/>
        <v>3819.2233333333334</v>
      </c>
      <c r="M34" s="256"/>
      <c r="N34" s="346"/>
      <c r="O34" s="170"/>
      <c r="P34" s="311"/>
      <c r="Q34" s="311"/>
      <c r="R34" s="311"/>
      <c r="S34" s="171"/>
    </row>
    <row r="35" spans="1:24" ht="15.75">
      <c r="A35" s="192"/>
      <c r="B35" s="192"/>
      <c r="C35" s="184" t="s">
        <v>26</v>
      </c>
      <c r="D35" s="184"/>
      <c r="E35" s="184"/>
      <c r="F35" s="184"/>
      <c r="G35" s="61">
        <v>0</v>
      </c>
      <c r="H35" s="256">
        <f t="shared" si="0"/>
        <v>0</v>
      </c>
      <c r="I35" s="256"/>
      <c r="J35" s="256"/>
      <c r="K35" s="256"/>
      <c r="L35" s="256">
        <f t="shared" si="1"/>
        <v>0</v>
      </c>
      <c r="M35" s="256"/>
      <c r="N35" s="346"/>
      <c r="O35" s="170"/>
      <c r="P35" s="311"/>
      <c r="Q35" s="311"/>
      <c r="R35" s="311"/>
      <c r="S35" s="171"/>
    </row>
    <row r="36" spans="1:24" ht="15.75">
      <c r="A36" s="192"/>
      <c r="B36" s="192"/>
      <c r="C36" s="184" t="s">
        <v>27</v>
      </c>
      <c r="D36" s="184"/>
      <c r="E36" s="184"/>
      <c r="F36" s="184"/>
      <c r="G36" s="61">
        <v>0</v>
      </c>
      <c r="H36" s="256">
        <f t="shared" si="0"/>
        <v>0</v>
      </c>
      <c r="I36" s="256"/>
      <c r="J36" s="256"/>
      <c r="K36" s="256"/>
      <c r="L36" s="256">
        <f t="shared" si="1"/>
        <v>0</v>
      </c>
      <c r="M36" s="256"/>
      <c r="N36" s="346"/>
      <c r="O36" s="170"/>
      <c r="P36" s="311"/>
      <c r="Q36" s="311"/>
      <c r="R36" s="311"/>
      <c r="S36" s="171"/>
    </row>
    <row r="37" spans="1:24" ht="15.75">
      <c r="A37" s="192"/>
      <c r="B37" s="192"/>
      <c r="C37" s="184" t="s">
        <v>28</v>
      </c>
      <c r="D37" s="184"/>
      <c r="E37" s="184"/>
      <c r="F37" s="184"/>
      <c r="G37" s="61">
        <v>0</v>
      </c>
      <c r="H37" s="256">
        <f t="shared" si="0"/>
        <v>0</v>
      </c>
      <c r="I37" s="256"/>
      <c r="J37" s="256"/>
      <c r="K37" s="256"/>
      <c r="L37" s="256">
        <f t="shared" si="1"/>
        <v>0</v>
      </c>
      <c r="M37" s="256"/>
      <c r="N37" s="346"/>
      <c r="O37" s="170"/>
      <c r="P37" s="311"/>
      <c r="Q37" s="311"/>
      <c r="R37" s="311"/>
      <c r="S37" s="171"/>
    </row>
    <row r="38" spans="1:24" ht="15.75">
      <c r="A38" s="192"/>
      <c r="B38" s="192"/>
      <c r="C38" s="184" t="s">
        <v>51</v>
      </c>
      <c r="D38" s="184"/>
      <c r="E38" s="184"/>
      <c r="F38" s="184"/>
      <c r="G38" s="61">
        <v>8138.89</v>
      </c>
      <c r="H38" s="256">
        <f t="shared" si="0"/>
        <v>5425.9266666666663</v>
      </c>
      <c r="I38" s="256"/>
      <c r="J38" s="256"/>
      <c r="K38" s="256"/>
      <c r="L38" s="256">
        <f t="shared" si="1"/>
        <v>2712.963333333334</v>
      </c>
      <c r="M38" s="256"/>
      <c r="N38" s="346"/>
      <c r="O38" s="170"/>
      <c r="P38" s="311"/>
      <c r="Q38" s="311"/>
      <c r="R38" s="311"/>
      <c r="S38" s="171"/>
    </row>
    <row r="39" spans="1:24" ht="15.75">
      <c r="A39" s="192"/>
      <c r="B39" s="192"/>
      <c r="C39" s="184" t="s">
        <v>104</v>
      </c>
      <c r="D39" s="184"/>
      <c r="E39" s="184"/>
      <c r="F39" s="184"/>
      <c r="G39" s="61">
        <v>0</v>
      </c>
      <c r="H39" s="256">
        <f t="shared" si="0"/>
        <v>0</v>
      </c>
      <c r="I39" s="256"/>
      <c r="J39" s="256"/>
      <c r="K39" s="256"/>
      <c r="L39" s="256">
        <f t="shared" si="1"/>
        <v>0</v>
      </c>
      <c r="M39" s="256"/>
      <c r="N39" s="346"/>
      <c r="O39" s="170"/>
      <c r="P39" s="311"/>
      <c r="Q39" s="311"/>
      <c r="R39" s="311"/>
      <c r="S39" s="171"/>
    </row>
    <row r="40" spans="1:24" ht="18.75">
      <c r="A40" s="319" t="s">
        <v>33</v>
      </c>
      <c r="B40" s="320"/>
      <c r="C40" s="313"/>
      <c r="D40" s="314"/>
      <c r="E40" s="314"/>
      <c r="F40" s="315"/>
      <c r="G40" s="61">
        <f>SUM(G23:G39)</f>
        <v>43380.08</v>
      </c>
      <c r="H40" s="321">
        <f>SUM(H23:K39)</f>
        <v>29518.726666666666</v>
      </c>
      <c r="I40" s="314"/>
      <c r="J40" s="314"/>
      <c r="K40" s="315"/>
      <c r="L40" s="304">
        <f>G40-H40</f>
        <v>13861.353333333336</v>
      </c>
      <c r="M40" s="304"/>
      <c r="N40" s="26">
        <v>1</v>
      </c>
      <c r="O40" s="170"/>
      <c r="P40" s="311"/>
      <c r="Q40" s="311"/>
      <c r="R40" s="311"/>
      <c r="S40" s="171"/>
    </row>
    <row r="41" spans="1:24" ht="15.75">
      <c r="A41" s="195" t="s">
        <v>39</v>
      </c>
      <c r="B41" s="195"/>
      <c r="C41" s="195"/>
      <c r="D41" s="195"/>
      <c r="E41" s="195"/>
      <c r="F41" s="195"/>
      <c r="G41" s="195"/>
      <c r="H41" s="195"/>
      <c r="I41" s="195"/>
      <c r="J41" s="195"/>
      <c r="K41" s="195"/>
      <c r="L41" s="195"/>
      <c r="M41" s="195"/>
      <c r="N41" s="13"/>
      <c r="O41" s="165"/>
      <c r="P41" s="312"/>
      <c r="Q41" s="312"/>
      <c r="R41" s="312"/>
      <c r="S41" s="166"/>
    </row>
    <row r="42" spans="1:24" ht="69.75" customHeight="1">
      <c r="A42" s="214"/>
      <c r="B42" s="214"/>
      <c r="C42" s="322" t="s">
        <v>35</v>
      </c>
      <c r="D42" s="323"/>
      <c r="E42" s="323"/>
      <c r="F42" s="324"/>
      <c r="G42" s="68" t="s">
        <v>36</v>
      </c>
      <c r="H42" s="325" t="s">
        <v>37</v>
      </c>
      <c r="I42" s="326"/>
      <c r="J42" s="326"/>
      <c r="K42" s="327"/>
      <c r="L42" s="325" t="s">
        <v>38</v>
      </c>
      <c r="M42" s="327"/>
      <c r="N42" s="72"/>
      <c r="O42" s="68" t="s">
        <v>74</v>
      </c>
      <c r="P42" s="68" t="s">
        <v>73</v>
      </c>
      <c r="Q42" s="68" t="s">
        <v>75</v>
      </c>
      <c r="R42" s="68" t="s">
        <v>62</v>
      </c>
      <c r="S42" s="370"/>
    </row>
    <row r="43" spans="1:24" ht="15" customHeight="1">
      <c r="A43" s="204" t="s">
        <v>105</v>
      </c>
      <c r="B43" s="204"/>
      <c r="C43" s="252" t="s">
        <v>93</v>
      </c>
      <c r="D43" s="252"/>
      <c r="E43" s="252"/>
      <c r="F43" s="252"/>
      <c r="G43" s="69">
        <v>1879.27</v>
      </c>
      <c r="H43" s="328">
        <f>$G43/$J$13*$J$14</f>
        <v>1252.8466666666666</v>
      </c>
      <c r="I43" s="329"/>
      <c r="J43" s="329"/>
      <c r="K43" s="330"/>
      <c r="L43" s="328">
        <f>G43-H43</f>
        <v>626.4233333333334</v>
      </c>
      <c r="M43" s="330"/>
      <c r="N43" s="345"/>
      <c r="O43" s="377">
        <f>D17/J13*J15</f>
        <v>5694.757575757576</v>
      </c>
      <c r="P43" s="380">
        <f>O43/100*12</f>
        <v>683.37090909090921</v>
      </c>
      <c r="Q43" s="380">
        <f>(L43+L44)-(P43)</f>
        <v>370.15909090909099</v>
      </c>
      <c r="R43" s="380">
        <f>L45+L46</f>
        <v>797.26333333333332</v>
      </c>
      <c r="S43" s="371"/>
    </row>
    <row r="44" spans="1:24" ht="15.75">
      <c r="A44" s="204"/>
      <c r="B44" s="204"/>
      <c r="C44" s="252" t="s">
        <v>92</v>
      </c>
      <c r="D44" s="252"/>
      <c r="E44" s="252"/>
      <c r="F44" s="252"/>
      <c r="G44" s="69">
        <v>1281.32</v>
      </c>
      <c r="H44" s="328">
        <f t="shared" ref="H44:H46" si="2">$G44/$J$13*$J$14</f>
        <v>854.21333333333325</v>
      </c>
      <c r="I44" s="329"/>
      <c r="J44" s="329"/>
      <c r="K44" s="330"/>
      <c r="L44" s="328">
        <f t="shared" ref="L44:L46" si="3">G44-H44</f>
        <v>427.10666666666668</v>
      </c>
      <c r="M44" s="330"/>
      <c r="N44" s="346"/>
      <c r="O44" s="378"/>
      <c r="P44" s="381"/>
      <c r="Q44" s="381"/>
      <c r="R44" s="381"/>
      <c r="S44" s="371"/>
    </row>
    <row r="45" spans="1:24" ht="15" customHeight="1">
      <c r="A45" s="204"/>
      <c r="B45" s="204"/>
      <c r="C45" s="252" t="s">
        <v>94</v>
      </c>
      <c r="D45" s="252"/>
      <c r="E45" s="252"/>
      <c r="F45" s="252"/>
      <c r="G45" s="69">
        <v>1537.58</v>
      </c>
      <c r="H45" s="328">
        <f t="shared" si="2"/>
        <v>1025.0533333333333</v>
      </c>
      <c r="I45" s="329"/>
      <c r="J45" s="329"/>
      <c r="K45" s="330"/>
      <c r="L45" s="328">
        <f t="shared" si="3"/>
        <v>512.52666666666664</v>
      </c>
      <c r="M45" s="330"/>
      <c r="N45" s="346"/>
      <c r="O45" s="378"/>
      <c r="P45" s="381"/>
      <c r="Q45" s="381"/>
      <c r="R45" s="381"/>
      <c r="S45" s="371"/>
      <c r="T45" s="12"/>
      <c r="U45" s="12"/>
      <c r="V45" s="12"/>
      <c r="W45" s="12"/>
      <c r="X45" s="12"/>
    </row>
    <row r="46" spans="1:24" ht="15" customHeight="1">
      <c r="A46" s="204"/>
      <c r="B46" s="204"/>
      <c r="C46" s="252" t="s">
        <v>91</v>
      </c>
      <c r="D46" s="252"/>
      <c r="E46" s="252"/>
      <c r="F46" s="252"/>
      <c r="G46" s="69">
        <v>854.21</v>
      </c>
      <c r="H46" s="328">
        <f t="shared" si="2"/>
        <v>569.47333333333336</v>
      </c>
      <c r="I46" s="329"/>
      <c r="J46" s="329"/>
      <c r="K46" s="330"/>
      <c r="L46" s="328">
        <f t="shared" si="3"/>
        <v>284.73666666666668</v>
      </c>
      <c r="M46" s="330"/>
      <c r="N46" s="346"/>
      <c r="O46" s="379"/>
      <c r="P46" s="382"/>
      <c r="Q46" s="382"/>
      <c r="R46" s="382"/>
      <c r="S46" s="372"/>
      <c r="T46" s="12"/>
      <c r="U46" s="12"/>
      <c r="V46" s="12"/>
      <c r="W46" s="12"/>
      <c r="X46" s="12"/>
    </row>
    <row r="47" spans="1:24" ht="15.75">
      <c r="A47" s="319" t="s">
        <v>33</v>
      </c>
      <c r="B47" s="320"/>
      <c r="C47" s="332"/>
      <c r="D47" s="333"/>
      <c r="E47" s="333"/>
      <c r="F47" s="334"/>
      <c r="G47" s="69"/>
      <c r="H47" s="328"/>
      <c r="I47" s="329"/>
      <c r="J47" s="329"/>
      <c r="K47" s="330"/>
      <c r="L47" s="335">
        <f>SUM(L43:M46)</f>
        <v>1850.7933333333335</v>
      </c>
      <c r="M47" s="336"/>
      <c r="N47" s="15"/>
      <c r="O47" s="170"/>
      <c r="P47" s="311"/>
      <c r="Q47" s="311"/>
      <c r="R47" s="311"/>
      <c r="S47" s="171"/>
    </row>
    <row r="48" spans="1:24" ht="15.75">
      <c r="A48" s="195" t="s">
        <v>44</v>
      </c>
      <c r="B48" s="195"/>
      <c r="C48" s="195"/>
      <c r="D48" s="195"/>
      <c r="E48" s="195"/>
      <c r="F48" s="195"/>
      <c r="G48" s="195"/>
      <c r="H48" s="195"/>
      <c r="I48" s="195"/>
      <c r="J48" s="195"/>
      <c r="K48" s="195"/>
      <c r="L48" s="195"/>
      <c r="M48" s="195"/>
      <c r="N48" s="34"/>
      <c r="O48" s="170"/>
      <c r="P48" s="311"/>
      <c r="Q48" s="311"/>
      <c r="R48" s="311"/>
      <c r="S48" s="171"/>
    </row>
    <row r="49" spans="1:19" ht="15" customHeight="1">
      <c r="A49" s="192" t="s">
        <v>45</v>
      </c>
      <c r="B49" s="192"/>
      <c r="C49" s="212" t="s">
        <v>46</v>
      </c>
      <c r="D49" s="212"/>
      <c r="E49" s="212"/>
      <c r="F49" s="212"/>
      <c r="G49" s="214" t="s">
        <v>47</v>
      </c>
      <c r="H49" s="214" t="s">
        <v>53</v>
      </c>
      <c r="I49" s="214"/>
      <c r="J49" s="214"/>
      <c r="K49" s="214"/>
      <c r="L49" s="214" t="s">
        <v>48</v>
      </c>
      <c r="M49" s="214"/>
      <c r="N49" s="348"/>
      <c r="O49" s="170"/>
      <c r="P49" s="311"/>
      <c r="Q49" s="311"/>
      <c r="R49" s="311"/>
      <c r="S49" s="171"/>
    </row>
    <row r="50" spans="1:19" ht="78" customHeight="1">
      <c r="A50" s="192"/>
      <c r="B50" s="192"/>
      <c r="C50" s="212"/>
      <c r="D50" s="212"/>
      <c r="E50" s="212"/>
      <c r="F50" s="212"/>
      <c r="G50" s="214"/>
      <c r="H50" s="214"/>
      <c r="I50" s="214"/>
      <c r="J50" s="214"/>
      <c r="K50" s="214"/>
      <c r="L50" s="214"/>
      <c r="M50" s="214"/>
      <c r="N50" s="349"/>
      <c r="O50" s="170"/>
      <c r="P50" s="311"/>
      <c r="Q50" s="311"/>
      <c r="R50" s="311"/>
      <c r="S50" s="171"/>
    </row>
    <row r="51" spans="1:19" ht="15.75">
      <c r="A51" s="192"/>
      <c r="B51" s="192"/>
      <c r="C51" s="184" t="s">
        <v>49</v>
      </c>
      <c r="D51" s="184"/>
      <c r="E51" s="184"/>
      <c r="F51" s="184"/>
      <c r="G51" s="70">
        <v>3010.38</v>
      </c>
      <c r="H51" s="256">
        <f>(J12/D13*D14)-(D12)</f>
        <v>1246.7666666666664</v>
      </c>
      <c r="I51" s="256"/>
      <c r="J51" s="256"/>
      <c r="K51" s="256"/>
      <c r="L51" s="256">
        <f>IF(H51&lt;=0,G51,G51-H51)</f>
        <v>1763.6133333333337</v>
      </c>
      <c r="M51" s="256"/>
      <c r="N51" s="345"/>
      <c r="O51" s="170"/>
      <c r="P51" s="311"/>
      <c r="Q51" s="311"/>
      <c r="R51" s="311"/>
      <c r="S51" s="171"/>
    </row>
    <row r="52" spans="1:19" ht="15.75">
      <c r="A52" s="192"/>
      <c r="B52" s="192"/>
      <c r="C52" s="184" t="s">
        <v>50</v>
      </c>
      <c r="D52" s="184"/>
      <c r="E52" s="184"/>
      <c r="F52" s="184"/>
      <c r="G52" s="70">
        <v>213.81</v>
      </c>
      <c r="H52" s="256">
        <f>G52</f>
        <v>213.81</v>
      </c>
      <c r="I52" s="256"/>
      <c r="J52" s="256"/>
      <c r="K52" s="256"/>
      <c r="L52" s="256">
        <f>G52-H52</f>
        <v>0</v>
      </c>
      <c r="M52" s="256"/>
      <c r="N52" s="347"/>
      <c r="O52" s="170"/>
      <c r="P52" s="311"/>
      <c r="Q52" s="311"/>
      <c r="R52" s="311"/>
      <c r="S52" s="171"/>
    </row>
    <row r="53" spans="1:19" ht="18.75">
      <c r="A53" s="200" t="s">
        <v>33</v>
      </c>
      <c r="B53" s="200"/>
      <c r="C53" s="198"/>
      <c r="D53" s="198"/>
      <c r="E53" s="198"/>
      <c r="F53" s="198"/>
      <c r="G53" s="1"/>
      <c r="H53" s="236"/>
      <c r="I53" s="236"/>
      <c r="J53" s="236"/>
      <c r="K53" s="236"/>
      <c r="L53" s="237">
        <f>SUM(L51+L52)</f>
        <v>1763.6133333333337</v>
      </c>
      <c r="M53" s="237"/>
      <c r="N53" s="26">
        <v>3</v>
      </c>
      <c r="O53" s="170"/>
      <c r="P53" s="311"/>
      <c r="Q53" s="311"/>
      <c r="R53" s="311"/>
      <c r="S53" s="171"/>
    </row>
    <row r="54" spans="1:19" s="59" customFormat="1" ht="18.75" customHeight="1">
      <c r="A54" s="195" t="s">
        <v>117</v>
      </c>
      <c r="B54" s="195"/>
      <c r="C54" s="195"/>
      <c r="D54" s="195"/>
      <c r="E54" s="195"/>
      <c r="F54" s="195"/>
      <c r="G54" s="195"/>
      <c r="H54" s="195"/>
      <c r="I54" s="195"/>
      <c r="J54" s="195"/>
      <c r="K54" s="195"/>
      <c r="L54" s="195"/>
      <c r="M54" s="195"/>
      <c r="N54" s="58"/>
      <c r="O54" s="170"/>
      <c r="P54" s="311"/>
      <c r="Q54" s="311"/>
      <c r="R54" s="311"/>
      <c r="S54" s="171"/>
    </row>
    <row r="55" spans="1:19" ht="14.45" customHeight="1">
      <c r="A55" s="192" t="s">
        <v>103</v>
      </c>
      <c r="B55" s="192"/>
      <c r="C55" s="299" t="s">
        <v>60</v>
      </c>
      <c r="D55" s="300"/>
      <c r="E55" s="300"/>
      <c r="F55" s="300"/>
      <c r="G55" s="213">
        <f>L40-L53</f>
        <v>12097.740000000002</v>
      </c>
      <c r="H55" s="213"/>
      <c r="I55" s="213"/>
      <c r="J55" s="213"/>
      <c r="K55" s="213"/>
      <c r="L55" s="213"/>
      <c r="M55" s="213"/>
      <c r="N55" s="238"/>
      <c r="O55" s="170"/>
      <c r="P55" s="311"/>
      <c r="Q55" s="311"/>
      <c r="R55" s="311"/>
      <c r="S55" s="171"/>
    </row>
    <row r="56" spans="1:19" ht="14.45" customHeight="1">
      <c r="A56" s="192"/>
      <c r="B56" s="192"/>
      <c r="C56" s="300"/>
      <c r="D56" s="300"/>
      <c r="E56" s="300"/>
      <c r="F56" s="300"/>
      <c r="G56" s="213"/>
      <c r="H56" s="213"/>
      <c r="I56" s="213"/>
      <c r="J56" s="213"/>
      <c r="K56" s="213"/>
      <c r="L56" s="213"/>
      <c r="M56" s="213"/>
      <c r="N56" s="239"/>
      <c r="O56" s="165"/>
      <c r="P56" s="312"/>
      <c r="Q56" s="312"/>
      <c r="R56" s="312"/>
      <c r="S56" s="166"/>
    </row>
    <row r="59" spans="1:19" ht="32.25" customHeight="1">
      <c r="A59" s="281" t="s">
        <v>182</v>
      </c>
      <c r="B59" s="281"/>
      <c r="C59" s="281"/>
      <c r="D59" s="281"/>
      <c r="F59" s="282" t="s">
        <v>183</v>
      </c>
      <c r="G59" s="282"/>
      <c r="H59" s="282"/>
      <c r="I59" s="282"/>
      <c r="J59" s="282"/>
    </row>
    <row r="60" spans="1:19">
      <c r="A60" s="205" t="s">
        <v>54</v>
      </c>
      <c r="B60" s="205"/>
      <c r="C60" s="205"/>
      <c r="D60" s="125">
        <f>H33</f>
        <v>14658.333333333332</v>
      </c>
      <c r="F60" s="205" t="s">
        <v>65</v>
      </c>
      <c r="G60" s="205"/>
      <c r="H60" s="205"/>
      <c r="I60" s="205"/>
      <c r="J60" s="125">
        <f>D16/D13*D14</f>
        <v>13063.806666666667</v>
      </c>
    </row>
    <row r="61" spans="1:19">
      <c r="A61" s="205" t="s">
        <v>55</v>
      </c>
      <c r="B61" s="205"/>
      <c r="C61" s="205"/>
      <c r="D61" s="125">
        <f>H45+H46</f>
        <v>1594.5266666666666</v>
      </c>
      <c r="F61" s="209" t="s">
        <v>66</v>
      </c>
      <c r="G61" s="209"/>
      <c r="H61" s="209"/>
      <c r="I61" s="209"/>
      <c r="J61" s="125">
        <f>(J60*J16)-D12</f>
        <v>1246.7666666666673</v>
      </c>
    </row>
    <row r="62" spans="1:19" ht="30">
      <c r="A62" s="205" t="s">
        <v>56</v>
      </c>
      <c r="B62" s="205"/>
      <c r="C62" s="205"/>
      <c r="D62" s="125">
        <f>D60-D61</f>
        <v>13063.806666666665</v>
      </c>
      <c r="F62" s="205" t="s">
        <v>67</v>
      </c>
      <c r="G62" s="205"/>
      <c r="H62" s="205"/>
      <c r="I62" s="205"/>
      <c r="J62" s="127">
        <f>IF(J61&lt;=0,G51,G51-J61)</f>
        <v>1763.6133333333328</v>
      </c>
      <c r="K62" s="131" t="s">
        <v>185</v>
      </c>
    </row>
    <row r="63" spans="1:19">
      <c r="A63" s="205" t="s">
        <v>57</v>
      </c>
      <c r="B63" s="205"/>
      <c r="C63" s="205"/>
      <c r="D63" s="126">
        <v>0.27</v>
      </c>
      <c r="F63" s="206"/>
      <c r="G63" s="206"/>
      <c r="H63" s="206"/>
      <c r="I63" s="5"/>
    </row>
    <row r="64" spans="1:19">
      <c r="A64" s="205" t="s">
        <v>58</v>
      </c>
      <c r="B64" s="205"/>
      <c r="C64" s="205"/>
      <c r="D64" s="125">
        <f>(D62*D63)-D12</f>
        <v>1246.7678000000001</v>
      </c>
      <c r="F64" s="206"/>
      <c r="G64" s="206"/>
      <c r="H64" s="206"/>
      <c r="I64" s="4"/>
    </row>
    <row r="65" spans="1:9" ht="30">
      <c r="A65" s="205" t="s">
        <v>59</v>
      </c>
      <c r="B65" s="205"/>
      <c r="C65" s="205"/>
      <c r="D65" s="127">
        <f>IF(D64&lt;=0,G51,G51-D64)</f>
        <v>1763.6122</v>
      </c>
      <c r="E65" s="131" t="s">
        <v>185</v>
      </c>
      <c r="F65" s="206"/>
      <c r="G65" s="206"/>
      <c r="H65" s="206"/>
      <c r="I65" s="7"/>
    </row>
  </sheetData>
  <mergeCells count="191">
    <mergeCell ref="A1:S1"/>
    <mergeCell ref="A54:M54"/>
    <mergeCell ref="A4:S4"/>
    <mergeCell ref="A5:M5"/>
    <mergeCell ref="N5:N18"/>
    <mergeCell ref="O5:S5"/>
    <mergeCell ref="A6:C6"/>
    <mergeCell ref="D6:F6"/>
    <mergeCell ref="G6:I6"/>
    <mergeCell ref="J6:M6"/>
    <mergeCell ref="O6:S16"/>
    <mergeCell ref="A9:C9"/>
    <mergeCell ref="D9:F9"/>
    <mergeCell ref="G9:I9"/>
    <mergeCell ref="J9:M9"/>
    <mergeCell ref="A10:C10"/>
    <mergeCell ref="D10:F10"/>
    <mergeCell ref="G10:I10"/>
    <mergeCell ref="J10:M10"/>
    <mergeCell ref="A7:C7"/>
    <mergeCell ref="D7:F7"/>
    <mergeCell ref="G7:I7"/>
    <mergeCell ref="J7:M7"/>
    <mergeCell ref="A8:C8"/>
    <mergeCell ref="D8:F8"/>
    <mergeCell ref="G8:I8"/>
    <mergeCell ref="J8:M8"/>
    <mergeCell ref="A13:C13"/>
    <mergeCell ref="D13:F13"/>
    <mergeCell ref="G13:I13"/>
    <mergeCell ref="J13:M13"/>
    <mergeCell ref="A14:C14"/>
    <mergeCell ref="D14:F14"/>
    <mergeCell ref="G14:I14"/>
    <mergeCell ref="J14:M14"/>
    <mergeCell ref="A11:C11"/>
    <mergeCell ref="D11:F11"/>
    <mergeCell ref="G11:I11"/>
    <mergeCell ref="J11:M11"/>
    <mergeCell ref="A12:C12"/>
    <mergeCell ref="D12:F12"/>
    <mergeCell ref="G12:I12"/>
    <mergeCell ref="J12:M12"/>
    <mergeCell ref="A17:C17"/>
    <mergeCell ref="D17:F17"/>
    <mergeCell ref="G17:I17"/>
    <mergeCell ref="J17:M17"/>
    <mergeCell ref="A18:C18"/>
    <mergeCell ref="D18:M18"/>
    <mergeCell ref="A15:C15"/>
    <mergeCell ref="D15:F15"/>
    <mergeCell ref="G15:I15"/>
    <mergeCell ref="J15:M15"/>
    <mergeCell ref="A16:C16"/>
    <mergeCell ref="D16:F16"/>
    <mergeCell ref="G16:I16"/>
    <mergeCell ref="J16:M16"/>
    <mergeCell ref="N23:N39"/>
    <mergeCell ref="O23:S41"/>
    <mergeCell ref="C24:F24"/>
    <mergeCell ref="H24:K24"/>
    <mergeCell ref="L24:M24"/>
    <mergeCell ref="C25:F25"/>
    <mergeCell ref="A19:M19"/>
    <mergeCell ref="O19:S19"/>
    <mergeCell ref="A20:B22"/>
    <mergeCell ref="C20:F22"/>
    <mergeCell ref="G20:G22"/>
    <mergeCell ref="H20:K22"/>
    <mergeCell ref="L20:M22"/>
    <mergeCell ref="N20:N22"/>
    <mergeCell ref="O20:S22"/>
    <mergeCell ref="H25:K25"/>
    <mergeCell ref="L25:M25"/>
    <mergeCell ref="C26:F26"/>
    <mergeCell ref="H26:K26"/>
    <mergeCell ref="L26:M26"/>
    <mergeCell ref="C27:F27"/>
    <mergeCell ref="H27:K27"/>
    <mergeCell ref="L27:M27"/>
    <mergeCell ref="A23:B39"/>
    <mergeCell ref="C23:F23"/>
    <mergeCell ref="H23:K23"/>
    <mergeCell ref="L23:M23"/>
    <mergeCell ref="C30:F30"/>
    <mergeCell ref="H30:K30"/>
    <mergeCell ref="L30:M30"/>
    <mergeCell ref="C31:F31"/>
    <mergeCell ref="H31:K31"/>
    <mergeCell ref="L31:M31"/>
    <mergeCell ref="C28:F28"/>
    <mergeCell ref="H28:K28"/>
    <mergeCell ref="L28:M28"/>
    <mergeCell ref="C29:F29"/>
    <mergeCell ref="H29:K29"/>
    <mergeCell ref="L29:M29"/>
    <mergeCell ref="C34:F34"/>
    <mergeCell ref="H34:K34"/>
    <mergeCell ref="L34:M34"/>
    <mergeCell ref="C35:F35"/>
    <mergeCell ref="H35:K35"/>
    <mergeCell ref="L35:M35"/>
    <mergeCell ref="C32:F32"/>
    <mergeCell ref="H32:K32"/>
    <mergeCell ref="L32:M32"/>
    <mergeCell ref="C33:F33"/>
    <mergeCell ref="H33:K33"/>
    <mergeCell ref="L33:M33"/>
    <mergeCell ref="C38:F38"/>
    <mergeCell ref="H38:K38"/>
    <mergeCell ref="L38:M38"/>
    <mergeCell ref="C39:F39"/>
    <mergeCell ref="H39:K39"/>
    <mergeCell ref="L39:M39"/>
    <mergeCell ref="C36:F36"/>
    <mergeCell ref="H36:K36"/>
    <mergeCell ref="L36:M36"/>
    <mergeCell ref="C37:F37"/>
    <mergeCell ref="H37:K37"/>
    <mergeCell ref="L37:M37"/>
    <mergeCell ref="A40:B40"/>
    <mergeCell ref="C40:F40"/>
    <mergeCell ref="H40:K40"/>
    <mergeCell ref="L40:M40"/>
    <mergeCell ref="A41:M41"/>
    <mergeCell ref="A42:B42"/>
    <mergeCell ref="C42:F42"/>
    <mergeCell ref="H42:K42"/>
    <mergeCell ref="L42:M42"/>
    <mergeCell ref="N43:N46"/>
    <mergeCell ref="O43:O46"/>
    <mergeCell ref="P43:P46"/>
    <mergeCell ref="Q43:Q46"/>
    <mergeCell ref="R43:R46"/>
    <mergeCell ref="C46:F46"/>
    <mergeCell ref="H46:K46"/>
    <mergeCell ref="L46:M46"/>
    <mergeCell ref="C44:F44"/>
    <mergeCell ref="H44:K44"/>
    <mergeCell ref="L44:M44"/>
    <mergeCell ref="C45:F45"/>
    <mergeCell ref="H45:K45"/>
    <mergeCell ref="L45:M45"/>
    <mergeCell ref="A65:C65"/>
    <mergeCell ref="F65:H65"/>
    <mergeCell ref="A62:C62"/>
    <mergeCell ref="F62:I62"/>
    <mergeCell ref="A63:C63"/>
    <mergeCell ref="F63:H63"/>
    <mergeCell ref="A64:C64"/>
    <mergeCell ref="F64:H64"/>
    <mergeCell ref="O47:S56"/>
    <mergeCell ref="A47:B47"/>
    <mergeCell ref="C55:F56"/>
    <mergeCell ref="G55:M56"/>
    <mergeCell ref="C47:F47"/>
    <mergeCell ref="H47:K47"/>
    <mergeCell ref="L47:M47"/>
    <mergeCell ref="A48:M48"/>
    <mergeCell ref="A49:B52"/>
    <mergeCell ref="C49:F50"/>
    <mergeCell ref="G49:G50"/>
    <mergeCell ref="H49:K50"/>
    <mergeCell ref="A53:B53"/>
    <mergeCell ref="C53:F53"/>
    <mergeCell ref="H53:K53"/>
    <mergeCell ref="L53:M53"/>
    <mergeCell ref="A2:S2"/>
    <mergeCell ref="U1:V1"/>
    <mergeCell ref="N55:N56"/>
    <mergeCell ref="A59:D59"/>
    <mergeCell ref="F59:J59"/>
    <mergeCell ref="A60:C60"/>
    <mergeCell ref="F60:I60"/>
    <mergeCell ref="A61:C61"/>
    <mergeCell ref="F61:I61"/>
    <mergeCell ref="A55:B56"/>
    <mergeCell ref="L52:M52"/>
    <mergeCell ref="L49:M50"/>
    <mergeCell ref="N49:N50"/>
    <mergeCell ref="C51:F51"/>
    <mergeCell ref="H51:K51"/>
    <mergeCell ref="L51:M51"/>
    <mergeCell ref="N51:N52"/>
    <mergeCell ref="C52:F52"/>
    <mergeCell ref="H52:K52"/>
    <mergeCell ref="S42:S46"/>
    <mergeCell ref="A43:B46"/>
    <mergeCell ref="C43:F43"/>
    <mergeCell ref="H43:K43"/>
    <mergeCell ref="L43:M43"/>
  </mergeCells>
  <hyperlinks>
    <hyperlink ref="U1:V1" location="İÇİNDEKİLER!A1" display="İÇİNDEKİLER"/>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5"/>
  <sheetViews>
    <sheetView topLeftCell="C40" zoomScale="90" zoomScaleNormal="90" workbookViewId="0">
      <selection activeCell="O47" sqref="O47:S56"/>
    </sheetView>
  </sheetViews>
  <sheetFormatPr defaultColWidth="9.140625" defaultRowHeight="15"/>
  <cols>
    <col min="1" max="2" width="9.140625" style="27"/>
    <col min="3" max="3" width="17.28515625" style="27" customWidth="1"/>
    <col min="4" max="6" width="9.140625" style="27"/>
    <col min="7" max="7" width="11.140625" style="27" customWidth="1"/>
    <col min="8" max="12" width="9.140625" style="27"/>
    <col min="13" max="14" width="6.85546875" style="27" customWidth="1"/>
    <col min="15" max="15" width="21.28515625" style="27" customWidth="1"/>
    <col min="16" max="16" width="16.140625" style="27" customWidth="1"/>
    <col min="17" max="17" width="18.5703125" style="27" customWidth="1"/>
    <col min="18" max="18" width="24.85546875" style="27" customWidth="1"/>
    <col min="19" max="20" width="6" style="27" customWidth="1"/>
    <col min="21" max="21" width="8.28515625" style="27" customWidth="1"/>
    <col min="22" max="22" width="9.85546875" style="27" customWidth="1"/>
    <col min="23" max="24" width="6" style="27" customWidth="1"/>
    <col min="25" max="16384" width="9.140625" style="27"/>
  </cols>
  <sheetData>
    <row r="1" spans="1:35" ht="29.45" customHeight="1">
      <c r="A1" s="383" t="s">
        <v>169</v>
      </c>
      <c r="B1" s="384"/>
      <c r="C1" s="384"/>
      <c r="D1" s="384"/>
      <c r="E1" s="384"/>
      <c r="F1" s="384"/>
      <c r="G1" s="384"/>
      <c r="H1" s="384"/>
      <c r="I1" s="384"/>
      <c r="J1" s="384"/>
      <c r="K1" s="384"/>
      <c r="L1" s="384"/>
      <c r="M1" s="384"/>
      <c r="N1" s="384"/>
      <c r="O1" s="384"/>
      <c r="P1" s="384"/>
      <c r="Q1" s="384"/>
      <c r="R1" s="384"/>
      <c r="S1" s="385"/>
      <c r="T1" s="67"/>
      <c r="U1" s="156" t="s">
        <v>175</v>
      </c>
      <c r="V1" s="156"/>
      <c r="W1" s="67"/>
      <c r="X1" s="67"/>
      <c r="Y1" s="67"/>
      <c r="Z1" s="67"/>
      <c r="AA1" s="67"/>
      <c r="AB1" s="67"/>
      <c r="AC1" s="67"/>
      <c r="AD1" s="67"/>
      <c r="AE1" s="67"/>
      <c r="AF1" s="67"/>
      <c r="AG1" s="67"/>
      <c r="AH1" s="67"/>
      <c r="AI1" s="67"/>
    </row>
    <row r="2" spans="1:35" s="93" customFormat="1" ht="24" thickBot="1">
      <c r="A2" s="295" t="s">
        <v>176</v>
      </c>
      <c r="B2" s="296"/>
      <c r="C2" s="296"/>
      <c r="D2" s="296"/>
      <c r="E2" s="296"/>
      <c r="F2" s="296"/>
      <c r="G2" s="296"/>
      <c r="H2" s="296"/>
      <c r="I2" s="296"/>
      <c r="J2" s="296"/>
      <c r="K2" s="296"/>
      <c r="L2" s="296"/>
      <c r="M2" s="296"/>
      <c r="N2" s="296"/>
      <c r="O2" s="296"/>
      <c r="P2" s="296"/>
      <c r="Q2" s="296"/>
      <c r="R2" s="296"/>
      <c r="S2" s="297"/>
      <c r="T2" s="67"/>
      <c r="U2" s="67"/>
      <c r="V2" s="67"/>
      <c r="W2" s="67"/>
      <c r="X2" s="67"/>
      <c r="Y2" s="67"/>
      <c r="Z2" s="67"/>
      <c r="AA2" s="67"/>
      <c r="AB2" s="67"/>
      <c r="AC2" s="67"/>
      <c r="AD2" s="67"/>
      <c r="AE2" s="67"/>
      <c r="AF2" s="67"/>
      <c r="AG2" s="67"/>
      <c r="AH2" s="67"/>
      <c r="AI2" s="67"/>
    </row>
    <row r="3" spans="1:35" s="93" customFormat="1" ht="23.25">
      <c r="A3" s="94"/>
      <c r="B3" s="94"/>
      <c r="C3" s="94"/>
      <c r="D3" s="94"/>
      <c r="E3" s="94"/>
      <c r="F3" s="94"/>
      <c r="G3" s="94"/>
      <c r="H3" s="94"/>
      <c r="I3" s="94"/>
      <c r="J3" s="94"/>
      <c r="K3" s="94"/>
      <c r="L3" s="94"/>
      <c r="M3" s="94"/>
      <c r="N3" s="94"/>
      <c r="O3" s="94"/>
      <c r="P3" s="94"/>
      <c r="Q3" s="94"/>
      <c r="R3" s="94"/>
      <c r="S3" s="94"/>
      <c r="T3" s="67"/>
      <c r="U3" s="67"/>
      <c r="V3" s="67"/>
      <c r="W3" s="67"/>
      <c r="X3" s="67"/>
      <c r="Y3" s="67"/>
      <c r="Z3" s="67"/>
      <c r="AA3" s="67"/>
      <c r="AB3" s="67"/>
      <c r="AC3" s="67"/>
      <c r="AD3" s="67"/>
      <c r="AE3" s="67"/>
      <c r="AF3" s="67"/>
      <c r="AG3" s="67"/>
      <c r="AH3" s="67"/>
      <c r="AI3" s="67"/>
    </row>
    <row r="4" spans="1:35" ht="28.5" customHeight="1">
      <c r="A4" s="258" t="s">
        <v>0</v>
      </c>
      <c r="B4" s="259"/>
      <c r="C4" s="259"/>
      <c r="D4" s="259"/>
      <c r="E4" s="259"/>
      <c r="F4" s="259"/>
      <c r="G4" s="259"/>
      <c r="H4" s="259"/>
      <c r="I4" s="259"/>
      <c r="J4" s="259"/>
      <c r="K4" s="259"/>
      <c r="L4" s="259"/>
      <c r="M4" s="259"/>
      <c r="N4" s="259"/>
      <c r="O4" s="259"/>
      <c r="P4" s="259"/>
      <c r="Q4" s="259"/>
      <c r="R4" s="259"/>
      <c r="S4" s="260"/>
    </row>
    <row r="5" spans="1:35" ht="18.75">
      <c r="A5" s="181" t="s">
        <v>1</v>
      </c>
      <c r="B5" s="181"/>
      <c r="C5" s="181"/>
      <c r="D5" s="181"/>
      <c r="E5" s="181"/>
      <c r="F5" s="181"/>
      <c r="G5" s="181"/>
      <c r="H5" s="181"/>
      <c r="I5" s="181"/>
      <c r="J5" s="181"/>
      <c r="K5" s="181"/>
      <c r="L5" s="181"/>
      <c r="M5" s="181"/>
      <c r="N5" s="350"/>
      <c r="O5" s="261"/>
      <c r="P5" s="261"/>
      <c r="Q5" s="261"/>
      <c r="R5" s="261"/>
      <c r="S5" s="261"/>
    </row>
    <row r="6" spans="1:35" ht="15" customHeight="1">
      <c r="A6" s="182" t="s">
        <v>2</v>
      </c>
      <c r="B6" s="182"/>
      <c r="C6" s="182"/>
      <c r="D6" s="183"/>
      <c r="E6" s="183"/>
      <c r="F6" s="183"/>
      <c r="G6" s="184" t="s">
        <v>3</v>
      </c>
      <c r="H6" s="184"/>
      <c r="I6" s="184"/>
      <c r="J6" s="183"/>
      <c r="K6" s="183"/>
      <c r="L6" s="183"/>
      <c r="M6" s="183"/>
      <c r="N6" s="351"/>
      <c r="O6" s="170"/>
      <c r="P6" s="311"/>
      <c r="Q6" s="311"/>
      <c r="R6" s="311"/>
      <c r="S6" s="171"/>
    </row>
    <row r="7" spans="1:35" ht="15" customHeight="1">
      <c r="A7" s="184" t="s">
        <v>4</v>
      </c>
      <c r="B7" s="184"/>
      <c r="C7" s="184"/>
      <c r="D7" s="183"/>
      <c r="E7" s="183"/>
      <c r="F7" s="183"/>
      <c r="G7" s="184" t="s">
        <v>3</v>
      </c>
      <c r="H7" s="184"/>
      <c r="I7" s="184"/>
      <c r="J7" s="183"/>
      <c r="K7" s="183"/>
      <c r="L7" s="183"/>
      <c r="M7" s="183"/>
      <c r="N7" s="351"/>
      <c r="O7" s="170"/>
      <c r="P7" s="311"/>
      <c r="Q7" s="311"/>
      <c r="R7" s="311"/>
      <c r="S7" s="171"/>
    </row>
    <row r="8" spans="1:35" ht="15" customHeight="1">
      <c r="A8" s="184" t="s">
        <v>5</v>
      </c>
      <c r="B8" s="184"/>
      <c r="C8" s="184"/>
      <c r="D8" s="183"/>
      <c r="E8" s="183"/>
      <c r="F8" s="183"/>
      <c r="G8" s="184" t="s">
        <v>9</v>
      </c>
      <c r="H8" s="184"/>
      <c r="I8" s="184"/>
      <c r="J8" s="183"/>
      <c r="K8" s="183"/>
      <c r="L8" s="183"/>
      <c r="M8" s="183"/>
      <c r="N8" s="351"/>
      <c r="O8" s="170"/>
      <c r="P8" s="311"/>
      <c r="Q8" s="311"/>
      <c r="R8" s="311"/>
      <c r="S8" s="171"/>
    </row>
    <row r="9" spans="1:35" ht="15" customHeight="1">
      <c r="A9" s="184" t="s">
        <v>6</v>
      </c>
      <c r="B9" s="184"/>
      <c r="C9" s="184"/>
      <c r="D9" s="183"/>
      <c r="E9" s="183"/>
      <c r="F9" s="183"/>
      <c r="G9" s="184" t="s">
        <v>10</v>
      </c>
      <c r="H9" s="184"/>
      <c r="I9" s="184"/>
      <c r="J9" s="183"/>
      <c r="K9" s="183"/>
      <c r="L9" s="183"/>
      <c r="M9" s="183"/>
      <c r="N9" s="351"/>
      <c r="O9" s="170"/>
      <c r="P9" s="311"/>
      <c r="Q9" s="311"/>
      <c r="R9" s="311"/>
      <c r="S9" s="171"/>
    </row>
    <row r="10" spans="1:35" ht="15" customHeight="1">
      <c r="A10" s="184" t="s">
        <v>7</v>
      </c>
      <c r="B10" s="184"/>
      <c r="C10" s="184"/>
      <c r="D10" s="183"/>
      <c r="E10" s="183"/>
      <c r="F10" s="183"/>
      <c r="G10" s="184" t="s">
        <v>11</v>
      </c>
      <c r="H10" s="184"/>
      <c r="I10" s="184"/>
      <c r="J10" s="189">
        <v>45261</v>
      </c>
      <c r="K10" s="183"/>
      <c r="L10" s="183"/>
      <c r="M10" s="183"/>
      <c r="N10" s="351"/>
      <c r="O10" s="170"/>
      <c r="P10" s="311"/>
      <c r="Q10" s="311"/>
      <c r="R10" s="311"/>
      <c r="S10" s="171"/>
    </row>
    <row r="11" spans="1:35" ht="15" customHeight="1">
      <c r="A11" s="184" t="s">
        <v>12</v>
      </c>
      <c r="B11" s="184"/>
      <c r="C11" s="184"/>
      <c r="D11" s="190">
        <v>45289</v>
      </c>
      <c r="E11" s="183"/>
      <c r="F11" s="183"/>
      <c r="G11" s="184" t="s">
        <v>13</v>
      </c>
      <c r="H11" s="184"/>
      <c r="I11" s="184"/>
      <c r="J11" s="183"/>
      <c r="K11" s="183"/>
      <c r="L11" s="183"/>
      <c r="M11" s="183"/>
      <c r="N11" s="351"/>
      <c r="O11" s="170"/>
      <c r="P11" s="311"/>
      <c r="Q11" s="311"/>
      <c r="R11" s="311"/>
      <c r="S11" s="171"/>
    </row>
    <row r="12" spans="1:35" ht="15" customHeight="1">
      <c r="A12" s="184" t="s">
        <v>14</v>
      </c>
      <c r="B12" s="184"/>
      <c r="C12" s="184"/>
      <c r="D12" s="183">
        <v>2280.46</v>
      </c>
      <c r="E12" s="183"/>
      <c r="F12" s="183"/>
      <c r="G12" s="184" t="s">
        <v>40</v>
      </c>
      <c r="H12" s="184"/>
      <c r="I12" s="184"/>
      <c r="J12" s="183">
        <f>G51+D12</f>
        <v>5290.84</v>
      </c>
      <c r="K12" s="183"/>
      <c r="L12" s="183"/>
      <c r="M12" s="183"/>
      <c r="N12" s="351"/>
      <c r="O12" s="170"/>
      <c r="P12" s="311"/>
      <c r="Q12" s="311"/>
      <c r="R12" s="311"/>
      <c r="S12" s="171"/>
    </row>
    <row r="13" spans="1:35" ht="15" customHeight="1">
      <c r="A13" s="292" t="s">
        <v>41</v>
      </c>
      <c r="B13" s="293"/>
      <c r="C13" s="294"/>
      <c r="D13" s="313">
        <v>31</v>
      </c>
      <c r="E13" s="314"/>
      <c r="F13" s="315"/>
      <c r="G13" s="292" t="s">
        <v>42</v>
      </c>
      <c r="H13" s="293"/>
      <c r="I13" s="294"/>
      <c r="J13" s="313">
        <v>30</v>
      </c>
      <c r="K13" s="314"/>
      <c r="L13" s="314"/>
      <c r="M13" s="315"/>
      <c r="N13" s="351"/>
      <c r="O13" s="170"/>
      <c r="P13" s="311"/>
      <c r="Q13" s="311"/>
      <c r="R13" s="311"/>
      <c r="S13" s="171"/>
    </row>
    <row r="14" spans="1:35" ht="15" customHeight="1">
      <c r="A14" s="292" t="s">
        <v>43</v>
      </c>
      <c r="B14" s="293"/>
      <c r="C14" s="294"/>
      <c r="D14" s="313">
        <v>15</v>
      </c>
      <c r="E14" s="314"/>
      <c r="F14" s="315"/>
      <c r="G14" s="292" t="s">
        <v>43</v>
      </c>
      <c r="H14" s="293"/>
      <c r="I14" s="294"/>
      <c r="J14" s="313">
        <f>D14</f>
        <v>15</v>
      </c>
      <c r="K14" s="314"/>
      <c r="L14" s="314"/>
      <c r="M14" s="315"/>
      <c r="N14" s="351"/>
      <c r="O14" s="170"/>
      <c r="P14" s="311"/>
      <c r="Q14" s="311"/>
      <c r="R14" s="311"/>
      <c r="S14" s="171"/>
    </row>
    <row r="15" spans="1:35" ht="15" customHeight="1">
      <c r="A15" s="292" t="s">
        <v>69</v>
      </c>
      <c r="B15" s="293"/>
      <c r="C15" s="294"/>
      <c r="D15" s="313">
        <f>D13-D14</f>
        <v>16</v>
      </c>
      <c r="E15" s="314"/>
      <c r="F15" s="315"/>
      <c r="G15" s="292" t="s">
        <v>69</v>
      </c>
      <c r="H15" s="293"/>
      <c r="I15" s="294"/>
      <c r="J15" s="313">
        <f>J13-J14</f>
        <v>15</v>
      </c>
      <c r="K15" s="314"/>
      <c r="L15" s="314"/>
      <c r="M15" s="315"/>
      <c r="N15" s="351"/>
      <c r="O15" s="170"/>
      <c r="P15" s="311"/>
      <c r="Q15" s="311"/>
      <c r="R15" s="311"/>
      <c r="S15" s="171"/>
    </row>
    <row r="16" spans="1:35" ht="15" customHeight="1">
      <c r="A16" s="292" t="s">
        <v>64</v>
      </c>
      <c r="B16" s="293"/>
      <c r="C16" s="294"/>
      <c r="D16" s="313">
        <v>19595.71</v>
      </c>
      <c r="E16" s="314"/>
      <c r="F16" s="315"/>
      <c r="G16" s="292" t="s">
        <v>63</v>
      </c>
      <c r="H16" s="293"/>
      <c r="I16" s="294"/>
      <c r="J16" s="316">
        <f>J12/D16</f>
        <v>0.26999991324631772</v>
      </c>
      <c r="K16" s="317"/>
      <c r="L16" s="317"/>
      <c r="M16" s="318"/>
      <c r="N16" s="351"/>
      <c r="O16" s="170"/>
      <c r="P16" s="311"/>
      <c r="Q16" s="311"/>
      <c r="R16" s="311"/>
      <c r="S16" s="171"/>
    </row>
    <row r="17" spans="1:19" ht="29.25" customHeight="1">
      <c r="A17" s="373" t="s">
        <v>181</v>
      </c>
      <c r="B17" s="374"/>
      <c r="C17" s="375"/>
      <c r="D17" s="321">
        <f>G43*100/11</f>
        <v>17084.272727272728</v>
      </c>
      <c r="E17" s="376"/>
      <c r="F17" s="361"/>
      <c r="G17" s="313"/>
      <c r="H17" s="314"/>
      <c r="I17" s="315"/>
      <c r="J17" s="316"/>
      <c r="K17" s="317"/>
      <c r="L17" s="317"/>
      <c r="M17" s="318"/>
      <c r="N17" s="351"/>
      <c r="O17" s="22"/>
      <c r="P17" s="25"/>
      <c r="Q17" s="25"/>
      <c r="R17" s="25"/>
      <c r="S17" s="23"/>
    </row>
    <row r="18" spans="1:19" ht="29.25" customHeight="1">
      <c r="A18" s="197" t="s">
        <v>8</v>
      </c>
      <c r="B18" s="197"/>
      <c r="C18" s="197"/>
      <c r="D18" s="198"/>
      <c r="E18" s="198"/>
      <c r="F18" s="198"/>
      <c r="G18" s="198"/>
      <c r="H18" s="198"/>
      <c r="I18" s="198"/>
      <c r="J18" s="198"/>
      <c r="K18" s="198"/>
      <c r="L18" s="198"/>
      <c r="M18" s="198"/>
      <c r="N18" s="352"/>
      <c r="O18" s="28"/>
      <c r="P18" s="30"/>
      <c r="Q18" s="30"/>
      <c r="R18" s="30"/>
      <c r="S18" s="29"/>
    </row>
    <row r="19" spans="1:19" ht="15.75">
      <c r="A19" s="195" t="s">
        <v>15</v>
      </c>
      <c r="B19" s="195"/>
      <c r="C19" s="195"/>
      <c r="D19" s="195"/>
      <c r="E19" s="195"/>
      <c r="F19" s="195"/>
      <c r="G19" s="195"/>
      <c r="H19" s="195"/>
      <c r="I19" s="195"/>
      <c r="J19" s="195"/>
      <c r="K19" s="195"/>
      <c r="L19" s="195"/>
      <c r="M19" s="195"/>
      <c r="N19" s="13"/>
      <c r="O19" s="168"/>
      <c r="P19" s="340"/>
      <c r="Q19" s="340"/>
      <c r="R19" s="340"/>
      <c r="S19" s="169"/>
    </row>
    <row r="20" spans="1:19" ht="15" customHeight="1">
      <c r="A20" s="214"/>
      <c r="B20" s="214"/>
      <c r="C20" s="257"/>
      <c r="D20" s="257"/>
      <c r="E20" s="257"/>
      <c r="F20" s="257"/>
      <c r="G20" s="178" t="s">
        <v>30</v>
      </c>
      <c r="H20" s="214" t="s">
        <v>31</v>
      </c>
      <c r="I20" s="212"/>
      <c r="J20" s="212"/>
      <c r="K20" s="212"/>
      <c r="L20" s="214" t="s">
        <v>32</v>
      </c>
      <c r="M20" s="212"/>
      <c r="N20" s="342"/>
      <c r="O20" s="163"/>
      <c r="P20" s="341"/>
      <c r="Q20" s="341"/>
      <c r="R20" s="341"/>
      <c r="S20" s="164"/>
    </row>
    <row r="21" spans="1:19">
      <c r="A21" s="214"/>
      <c r="B21" s="214"/>
      <c r="C21" s="257"/>
      <c r="D21" s="257"/>
      <c r="E21" s="257"/>
      <c r="F21" s="257"/>
      <c r="G21" s="178"/>
      <c r="H21" s="212"/>
      <c r="I21" s="212"/>
      <c r="J21" s="212"/>
      <c r="K21" s="212"/>
      <c r="L21" s="212"/>
      <c r="M21" s="212"/>
      <c r="N21" s="343"/>
      <c r="O21" s="170"/>
      <c r="P21" s="311"/>
      <c r="Q21" s="311"/>
      <c r="R21" s="311"/>
      <c r="S21" s="171"/>
    </row>
    <row r="22" spans="1:19" ht="30" customHeight="1">
      <c r="A22" s="214"/>
      <c r="B22" s="214"/>
      <c r="C22" s="257"/>
      <c r="D22" s="257"/>
      <c r="E22" s="257"/>
      <c r="F22" s="257"/>
      <c r="G22" s="178"/>
      <c r="H22" s="212"/>
      <c r="I22" s="212"/>
      <c r="J22" s="212"/>
      <c r="K22" s="212"/>
      <c r="L22" s="212"/>
      <c r="M22" s="212"/>
      <c r="N22" s="344"/>
      <c r="O22" s="165"/>
      <c r="P22" s="312"/>
      <c r="Q22" s="312"/>
      <c r="R22" s="312"/>
      <c r="S22" s="166"/>
    </row>
    <row r="23" spans="1:19" ht="15" customHeight="1">
      <c r="A23" s="192" t="s">
        <v>16</v>
      </c>
      <c r="B23" s="192"/>
      <c r="C23" s="184" t="s">
        <v>17</v>
      </c>
      <c r="D23" s="184"/>
      <c r="E23" s="184"/>
      <c r="F23" s="184"/>
      <c r="G23" s="61">
        <v>0</v>
      </c>
      <c r="H23" s="256">
        <f>$G23/$D$13*$D$14</f>
        <v>0</v>
      </c>
      <c r="I23" s="256"/>
      <c r="J23" s="256"/>
      <c r="K23" s="256"/>
      <c r="L23" s="256">
        <f>G23-H23</f>
        <v>0</v>
      </c>
      <c r="M23" s="256"/>
      <c r="N23" s="345"/>
      <c r="O23" s="163"/>
      <c r="P23" s="341"/>
      <c r="Q23" s="341"/>
      <c r="R23" s="341"/>
      <c r="S23" s="164"/>
    </row>
    <row r="24" spans="1:19" ht="15.75">
      <c r="A24" s="192"/>
      <c r="B24" s="192"/>
      <c r="C24" s="184" t="s">
        <v>18</v>
      </c>
      <c r="D24" s="184"/>
      <c r="E24" s="184"/>
      <c r="F24" s="184"/>
      <c r="G24" s="61">
        <v>0</v>
      </c>
      <c r="H24" s="256">
        <f t="shared" ref="H24:H39" si="0">$G24/$D$13*$D$14</f>
        <v>0</v>
      </c>
      <c r="I24" s="256"/>
      <c r="J24" s="256"/>
      <c r="K24" s="256"/>
      <c r="L24" s="256">
        <f t="shared" ref="L24:L39" si="1">G24-H24</f>
        <v>0</v>
      </c>
      <c r="M24" s="256"/>
      <c r="N24" s="346"/>
      <c r="O24" s="170"/>
      <c r="P24" s="311"/>
      <c r="Q24" s="311"/>
      <c r="R24" s="311"/>
      <c r="S24" s="171"/>
    </row>
    <row r="25" spans="1:19" ht="15.75">
      <c r="A25" s="192"/>
      <c r="B25" s="192"/>
      <c r="C25" s="184" t="s">
        <v>19</v>
      </c>
      <c r="D25" s="184"/>
      <c r="E25" s="184"/>
      <c r="F25" s="184"/>
      <c r="G25" s="61">
        <v>0</v>
      </c>
      <c r="H25" s="256">
        <f t="shared" si="0"/>
        <v>0</v>
      </c>
      <c r="I25" s="256"/>
      <c r="J25" s="256"/>
      <c r="K25" s="256"/>
      <c r="L25" s="256">
        <f t="shared" si="1"/>
        <v>0</v>
      </c>
      <c r="M25" s="256"/>
      <c r="N25" s="346"/>
      <c r="O25" s="170"/>
      <c r="P25" s="311"/>
      <c r="Q25" s="311"/>
      <c r="R25" s="311"/>
      <c r="S25" s="171"/>
    </row>
    <row r="26" spans="1:19" ht="15.75">
      <c r="A26" s="192"/>
      <c r="B26" s="192"/>
      <c r="C26" s="184" t="s">
        <v>20</v>
      </c>
      <c r="D26" s="184"/>
      <c r="E26" s="184"/>
      <c r="F26" s="184"/>
      <c r="G26" s="61">
        <v>0</v>
      </c>
      <c r="H26" s="256">
        <f t="shared" si="0"/>
        <v>0</v>
      </c>
      <c r="I26" s="256"/>
      <c r="J26" s="256"/>
      <c r="K26" s="256"/>
      <c r="L26" s="256">
        <f t="shared" si="1"/>
        <v>0</v>
      </c>
      <c r="M26" s="256"/>
      <c r="N26" s="346"/>
      <c r="O26" s="170"/>
      <c r="P26" s="311"/>
      <c r="Q26" s="311"/>
      <c r="R26" s="311"/>
      <c r="S26" s="171"/>
    </row>
    <row r="27" spans="1:19" ht="15.75">
      <c r="A27" s="192"/>
      <c r="B27" s="192"/>
      <c r="C27" s="184" t="s">
        <v>21</v>
      </c>
      <c r="D27" s="184"/>
      <c r="E27" s="184"/>
      <c r="F27" s="184"/>
      <c r="G27" s="61">
        <v>0</v>
      </c>
      <c r="H27" s="256">
        <f t="shared" si="0"/>
        <v>0</v>
      </c>
      <c r="I27" s="256"/>
      <c r="J27" s="256"/>
      <c r="K27" s="256"/>
      <c r="L27" s="256">
        <f t="shared" si="1"/>
        <v>0</v>
      </c>
      <c r="M27" s="256"/>
      <c r="N27" s="346"/>
      <c r="O27" s="170"/>
      <c r="P27" s="311"/>
      <c r="Q27" s="311"/>
      <c r="R27" s="311"/>
      <c r="S27" s="171"/>
    </row>
    <row r="28" spans="1:19" ht="15.75">
      <c r="A28" s="192"/>
      <c r="B28" s="192"/>
      <c r="C28" s="252" t="s">
        <v>100</v>
      </c>
      <c r="D28" s="252"/>
      <c r="E28" s="252"/>
      <c r="F28" s="252"/>
      <c r="G28" s="61">
        <v>1158.77</v>
      </c>
      <c r="H28" s="256">
        <f>G28</f>
        <v>1158.77</v>
      </c>
      <c r="I28" s="256"/>
      <c r="J28" s="256"/>
      <c r="K28" s="256"/>
      <c r="L28" s="256">
        <f t="shared" si="1"/>
        <v>0</v>
      </c>
      <c r="M28" s="256"/>
      <c r="N28" s="346"/>
      <c r="O28" s="170"/>
      <c r="P28" s="311"/>
      <c r="Q28" s="311"/>
      <c r="R28" s="311"/>
      <c r="S28" s="171"/>
    </row>
    <row r="29" spans="1:19" ht="15.75">
      <c r="A29" s="192"/>
      <c r="B29" s="192"/>
      <c r="C29" s="184" t="s">
        <v>101</v>
      </c>
      <c r="D29" s="184"/>
      <c r="E29" s="184"/>
      <c r="F29" s="184"/>
      <c r="G29" s="61">
        <v>637.25</v>
      </c>
      <c r="H29" s="256">
        <f>G29</f>
        <v>637.25</v>
      </c>
      <c r="I29" s="256"/>
      <c r="J29" s="256"/>
      <c r="K29" s="256"/>
      <c r="L29" s="256">
        <f t="shared" si="1"/>
        <v>0</v>
      </c>
      <c r="M29" s="256"/>
      <c r="N29" s="346"/>
      <c r="O29" s="170"/>
      <c r="P29" s="311"/>
      <c r="Q29" s="311"/>
      <c r="R29" s="311"/>
      <c r="S29" s="171"/>
    </row>
    <row r="30" spans="1:19" ht="15.75">
      <c r="A30" s="192"/>
      <c r="B30" s="192"/>
      <c r="C30" s="184" t="s">
        <v>107</v>
      </c>
      <c r="D30" s="184"/>
      <c r="E30" s="184"/>
      <c r="F30" s="184"/>
      <c r="G30" s="61">
        <v>0</v>
      </c>
      <c r="H30" s="256">
        <f>G30</f>
        <v>0</v>
      </c>
      <c r="I30" s="256"/>
      <c r="J30" s="256"/>
      <c r="K30" s="256"/>
      <c r="L30" s="256">
        <f t="shared" si="1"/>
        <v>0</v>
      </c>
      <c r="M30" s="256"/>
      <c r="N30" s="346"/>
      <c r="O30" s="170"/>
      <c r="P30" s="311"/>
      <c r="Q30" s="311"/>
      <c r="R30" s="311"/>
      <c r="S30" s="171"/>
    </row>
    <row r="31" spans="1:19" ht="15.75">
      <c r="A31" s="192"/>
      <c r="B31" s="192"/>
      <c r="C31" s="184" t="s">
        <v>22</v>
      </c>
      <c r="D31" s="184"/>
      <c r="E31" s="184"/>
      <c r="F31" s="184"/>
      <c r="G31" s="61">
        <v>0</v>
      </c>
      <c r="H31" s="256">
        <f>G31</f>
        <v>0</v>
      </c>
      <c r="I31" s="256"/>
      <c r="J31" s="256"/>
      <c r="K31" s="256"/>
      <c r="L31" s="256">
        <f t="shared" si="1"/>
        <v>0</v>
      </c>
      <c r="M31" s="256"/>
      <c r="N31" s="346"/>
      <c r="O31" s="170"/>
      <c r="P31" s="311"/>
      <c r="Q31" s="311"/>
      <c r="R31" s="311"/>
      <c r="S31" s="171"/>
    </row>
    <row r="32" spans="1:19" ht="15.75">
      <c r="A32" s="192"/>
      <c r="B32" s="192"/>
      <c r="C32" s="184" t="s">
        <v>23</v>
      </c>
      <c r="D32" s="184"/>
      <c r="E32" s="184"/>
      <c r="F32" s="184"/>
      <c r="G32" s="61">
        <v>0</v>
      </c>
      <c r="H32" s="256">
        <f t="shared" si="0"/>
        <v>0</v>
      </c>
      <c r="I32" s="256"/>
      <c r="J32" s="256"/>
      <c r="K32" s="256"/>
      <c r="L32" s="256">
        <f t="shared" si="1"/>
        <v>0</v>
      </c>
      <c r="M32" s="256"/>
      <c r="N32" s="346"/>
      <c r="O32" s="170"/>
      <c r="P32" s="311"/>
      <c r="Q32" s="311"/>
      <c r="R32" s="311"/>
      <c r="S32" s="171"/>
    </row>
    <row r="33" spans="1:24" ht="15.75">
      <c r="A33" s="192"/>
      <c r="B33" s="192"/>
      <c r="C33" s="184" t="s">
        <v>24</v>
      </c>
      <c r="D33" s="184"/>
      <c r="E33" s="184"/>
      <c r="F33" s="184"/>
      <c r="G33" s="61">
        <v>21987.5</v>
      </c>
      <c r="H33" s="256">
        <f t="shared" si="0"/>
        <v>10639.112903225807</v>
      </c>
      <c r="I33" s="256"/>
      <c r="J33" s="256"/>
      <c r="K33" s="256"/>
      <c r="L33" s="256">
        <f t="shared" si="1"/>
        <v>11348.387096774193</v>
      </c>
      <c r="M33" s="256"/>
      <c r="N33" s="346"/>
      <c r="O33" s="170"/>
      <c r="P33" s="311"/>
      <c r="Q33" s="311"/>
      <c r="R33" s="311"/>
      <c r="S33" s="171"/>
    </row>
    <row r="34" spans="1:24" ht="15.75">
      <c r="A34" s="192"/>
      <c r="B34" s="192"/>
      <c r="C34" s="184" t="s">
        <v>25</v>
      </c>
      <c r="D34" s="184"/>
      <c r="E34" s="184"/>
      <c r="F34" s="184"/>
      <c r="G34" s="61">
        <v>11457.67</v>
      </c>
      <c r="H34" s="256">
        <f t="shared" si="0"/>
        <v>5544.0338709677426</v>
      </c>
      <c r="I34" s="256"/>
      <c r="J34" s="256"/>
      <c r="K34" s="256"/>
      <c r="L34" s="256">
        <f t="shared" si="1"/>
        <v>5913.6361290322575</v>
      </c>
      <c r="M34" s="256"/>
      <c r="N34" s="346"/>
      <c r="O34" s="170"/>
      <c r="P34" s="311"/>
      <c r="Q34" s="311"/>
      <c r="R34" s="311"/>
      <c r="S34" s="171"/>
    </row>
    <row r="35" spans="1:24" ht="15.75">
      <c r="A35" s="192"/>
      <c r="B35" s="192"/>
      <c r="C35" s="184" t="s">
        <v>26</v>
      </c>
      <c r="D35" s="184"/>
      <c r="E35" s="184"/>
      <c r="F35" s="184"/>
      <c r="G35" s="61">
        <v>0</v>
      </c>
      <c r="H35" s="256">
        <f t="shared" si="0"/>
        <v>0</v>
      </c>
      <c r="I35" s="256"/>
      <c r="J35" s="256"/>
      <c r="K35" s="256"/>
      <c r="L35" s="256">
        <f t="shared" si="1"/>
        <v>0</v>
      </c>
      <c r="M35" s="256"/>
      <c r="N35" s="346"/>
      <c r="O35" s="170"/>
      <c r="P35" s="311"/>
      <c r="Q35" s="311"/>
      <c r="R35" s="311"/>
      <c r="S35" s="171"/>
    </row>
    <row r="36" spans="1:24" ht="15.75">
      <c r="A36" s="192"/>
      <c r="B36" s="192"/>
      <c r="C36" s="184" t="s">
        <v>27</v>
      </c>
      <c r="D36" s="184"/>
      <c r="E36" s="184"/>
      <c r="F36" s="184"/>
      <c r="G36" s="61">
        <v>0</v>
      </c>
      <c r="H36" s="256">
        <f t="shared" si="0"/>
        <v>0</v>
      </c>
      <c r="I36" s="256"/>
      <c r="J36" s="256"/>
      <c r="K36" s="256"/>
      <c r="L36" s="256">
        <f t="shared" si="1"/>
        <v>0</v>
      </c>
      <c r="M36" s="256"/>
      <c r="N36" s="346"/>
      <c r="O36" s="170"/>
      <c r="P36" s="311"/>
      <c r="Q36" s="311"/>
      <c r="R36" s="311"/>
      <c r="S36" s="171"/>
    </row>
    <row r="37" spans="1:24" ht="15.75">
      <c r="A37" s="192"/>
      <c r="B37" s="192"/>
      <c r="C37" s="184" t="s">
        <v>28</v>
      </c>
      <c r="D37" s="184"/>
      <c r="E37" s="184"/>
      <c r="F37" s="184"/>
      <c r="G37" s="61">
        <v>0</v>
      </c>
      <c r="H37" s="256">
        <f t="shared" si="0"/>
        <v>0</v>
      </c>
      <c r="I37" s="256"/>
      <c r="J37" s="256"/>
      <c r="K37" s="256"/>
      <c r="L37" s="256">
        <f t="shared" si="1"/>
        <v>0</v>
      </c>
      <c r="M37" s="256"/>
      <c r="N37" s="346"/>
      <c r="O37" s="170"/>
      <c r="P37" s="311"/>
      <c r="Q37" s="311"/>
      <c r="R37" s="311"/>
      <c r="S37" s="171"/>
    </row>
    <row r="38" spans="1:24" ht="15.75">
      <c r="A38" s="192"/>
      <c r="B38" s="192"/>
      <c r="C38" s="184" t="s">
        <v>51</v>
      </c>
      <c r="D38" s="184"/>
      <c r="E38" s="184"/>
      <c r="F38" s="184"/>
      <c r="G38" s="61">
        <v>8138.89</v>
      </c>
      <c r="H38" s="256">
        <f t="shared" si="0"/>
        <v>3938.1725806451614</v>
      </c>
      <c r="I38" s="256"/>
      <c r="J38" s="256"/>
      <c r="K38" s="256"/>
      <c r="L38" s="256">
        <f t="shared" si="1"/>
        <v>4200.717419354839</v>
      </c>
      <c r="M38" s="256"/>
      <c r="N38" s="346"/>
      <c r="O38" s="170"/>
      <c r="P38" s="311"/>
      <c r="Q38" s="311"/>
      <c r="R38" s="311"/>
      <c r="S38" s="171"/>
    </row>
    <row r="39" spans="1:24" ht="15.75">
      <c r="A39" s="192"/>
      <c r="B39" s="192"/>
      <c r="C39" s="184" t="s">
        <v>104</v>
      </c>
      <c r="D39" s="184"/>
      <c r="E39" s="184"/>
      <c r="F39" s="184"/>
      <c r="G39" s="61">
        <v>0</v>
      </c>
      <c r="H39" s="256">
        <f t="shared" si="0"/>
        <v>0</v>
      </c>
      <c r="I39" s="256"/>
      <c r="J39" s="256"/>
      <c r="K39" s="256"/>
      <c r="L39" s="256">
        <f t="shared" si="1"/>
        <v>0</v>
      </c>
      <c r="M39" s="256"/>
      <c r="N39" s="346"/>
      <c r="O39" s="170"/>
      <c r="P39" s="311"/>
      <c r="Q39" s="311"/>
      <c r="R39" s="311"/>
      <c r="S39" s="171"/>
    </row>
    <row r="40" spans="1:24" ht="18.75">
      <c r="A40" s="319" t="s">
        <v>33</v>
      </c>
      <c r="B40" s="320"/>
      <c r="C40" s="168"/>
      <c r="D40" s="340"/>
      <c r="E40" s="340"/>
      <c r="F40" s="169"/>
      <c r="G40" s="3">
        <f>SUM(G23:G39)</f>
        <v>43380.08</v>
      </c>
      <c r="H40" s="388">
        <f>SUM(H23:K39)</f>
        <v>21917.33935483871</v>
      </c>
      <c r="I40" s="340"/>
      <c r="J40" s="340"/>
      <c r="K40" s="169"/>
      <c r="L40" s="237">
        <f>G40-H40</f>
        <v>21462.740645161291</v>
      </c>
      <c r="M40" s="237"/>
      <c r="N40" s="26">
        <v>1</v>
      </c>
      <c r="O40" s="170"/>
      <c r="P40" s="311"/>
      <c r="Q40" s="311"/>
      <c r="R40" s="311"/>
      <c r="S40" s="171"/>
    </row>
    <row r="41" spans="1:24" ht="15.75">
      <c r="A41" s="195" t="s">
        <v>39</v>
      </c>
      <c r="B41" s="195"/>
      <c r="C41" s="195"/>
      <c r="D41" s="195"/>
      <c r="E41" s="195"/>
      <c r="F41" s="195"/>
      <c r="G41" s="195"/>
      <c r="H41" s="195"/>
      <c r="I41" s="195"/>
      <c r="J41" s="195"/>
      <c r="K41" s="195"/>
      <c r="L41" s="195"/>
      <c r="M41" s="195"/>
      <c r="N41" s="13"/>
      <c r="O41" s="165"/>
      <c r="P41" s="312"/>
      <c r="Q41" s="312"/>
      <c r="R41" s="312"/>
      <c r="S41" s="166"/>
    </row>
    <row r="42" spans="1:24" ht="84.75" customHeight="1">
      <c r="A42" s="204"/>
      <c r="B42" s="204"/>
      <c r="C42" s="322" t="s">
        <v>35</v>
      </c>
      <c r="D42" s="323"/>
      <c r="E42" s="323"/>
      <c r="F42" s="324"/>
      <c r="G42" s="68" t="s">
        <v>36</v>
      </c>
      <c r="H42" s="325" t="s">
        <v>37</v>
      </c>
      <c r="I42" s="326"/>
      <c r="J42" s="326"/>
      <c r="K42" s="327"/>
      <c r="L42" s="325" t="s">
        <v>38</v>
      </c>
      <c r="M42" s="327"/>
      <c r="N42" s="72"/>
      <c r="O42" s="68" t="s">
        <v>74</v>
      </c>
      <c r="P42" s="68" t="s">
        <v>73</v>
      </c>
      <c r="Q42" s="68" t="s">
        <v>75</v>
      </c>
      <c r="R42" s="68" t="s">
        <v>62</v>
      </c>
      <c r="S42" s="370"/>
    </row>
    <row r="43" spans="1:24" ht="15" customHeight="1">
      <c r="A43" s="204" t="s">
        <v>105</v>
      </c>
      <c r="B43" s="204"/>
      <c r="C43" s="386" t="s">
        <v>93</v>
      </c>
      <c r="D43" s="387"/>
      <c r="E43" s="387"/>
      <c r="F43" s="387"/>
      <c r="G43" s="3">
        <v>1879.27</v>
      </c>
      <c r="H43" s="388">
        <f>$G43/$J$13*$J$14</f>
        <v>939.63499999999999</v>
      </c>
      <c r="I43" s="389"/>
      <c r="J43" s="389"/>
      <c r="K43" s="390"/>
      <c r="L43" s="388">
        <f>G43-H43</f>
        <v>939.63499999999999</v>
      </c>
      <c r="M43" s="390"/>
      <c r="N43" s="345"/>
      <c r="O43" s="377">
        <f>D17/J13*J15</f>
        <v>8542.136363636364</v>
      </c>
      <c r="P43" s="380">
        <f>O43/100*12</f>
        <v>1025.0563636363636</v>
      </c>
      <c r="Q43" s="380">
        <f>(L43+L44)-(P43)</f>
        <v>555.23863636363649</v>
      </c>
      <c r="R43" s="380">
        <f>L45+L46</f>
        <v>1195.895</v>
      </c>
      <c r="S43" s="371"/>
    </row>
    <row r="44" spans="1:24">
      <c r="A44" s="204"/>
      <c r="B44" s="204"/>
      <c r="C44" s="386" t="s">
        <v>92</v>
      </c>
      <c r="D44" s="387"/>
      <c r="E44" s="387"/>
      <c r="F44" s="387"/>
      <c r="G44" s="3">
        <v>1281.32</v>
      </c>
      <c r="H44" s="388">
        <f t="shared" ref="H44:H46" si="2">$G44/$J$13*$J$14</f>
        <v>640.66</v>
      </c>
      <c r="I44" s="389"/>
      <c r="J44" s="389"/>
      <c r="K44" s="390"/>
      <c r="L44" s="388">
        <f t="shared" ref="L44:L46" si="3">G44-H44</f>
        <v>640.66</v>
      </c>
      <c r="M44" s="390"/>
      <c r="N44" s="346"/>
      <c r="O44" s="378"/>
      <c r="P44" s="381"/>
      <c r="Q44" s="381"/>
      <c r="R44" s="381"/>
      <c r="S44" s="371"/>
    </row>
    <row r="45" spans="1:24" ht="15" customHeight="1">
      <c r="A45" s="204"/>
      <c r="B45" s="204"/>
      <c r="C45" s="386" t="s">
        <v>94</v>
      </c>
      <c r="D45" s="387"/>
      <c r="E45" s="387"/>
      <c r="F45" s="387"/>
      <c r="G45" s="3">
        <v>1537.58</v>
      </c>
      <c r="H45" s="388">
        <f t="shared" si="2"/>
        <v>768.79</v>
      </c>
      <c r="I45" s="389"/>
      <c r="J45" s="389"/>
      <c r="K45" s="390"/>
      <c r="L45" s="388">
        <f t="shared" si="3"/>
        <v>768.79</v>
      </c>
      <c r="M45" s="390"/>
      <c r="N45" s="346"/>
      <c r="O45" s="378"/>
      <c r="P45" s="381"/>
      <c r="Q45" s="381"/>
      <c r="R45" s="381"/>
      <c r="S45" s="371"/>
      <c r="T45" s="12"/>
      <c r="U45" s="12"/>
      <c r="V45" s="12"/>
      <c r="W45" s="12"/>
      <c r="X45" s="12"/>
    </row>
    <row r="46" spans="1:24" ht="15" customHeight="1">
      <c r="A46" s="204"/>
      <c r="B46" s="204"/>
      <c r="C46" s="386" t="s">
        <v>91</v>
      </c>
      <c r="D46" s="387"/>
      <c r="E46" s="387"/>
      <c r="F46" s="387"/>
      <c r="G46" s="3">
        <v>854.21</v>
      </c>
      <c r="H46" s="388">
        <f t="shared" si="2"/>
        <v>427.10500000000002</v>
      </c>
      <c r="I46" s="389"/>
      <c r="J46" s="389"/>
      <c r="K46" s="390"/>
      <c r="L46" s="388">
        <f t="shared" si="3"/>
        <v>427.10500000000002</v>
      </c>
      <c r="M46" s="390"/>
      <c r="N46" s="346"/>
      <c r="O46" s="379"/>
      <c r="P46" s="382"/>
      <c r="Q46" s="382"/>
      <c r="R46" s="382"/>
      <c r="S46" s="372"/>
      <c r="T46" s="12"/>
      <c r="U46" s="12"/>
      <c r="V46" s="12"/>
      <c r="W46" s="12"/>
      <c r="X46" s="12"/>
    </row>
    <row r="47" spans="1:24">
      <c r="A47" s="319" t="s">
        <v>33</v>
      </c>
      <c r="B47" s="320"/>
      <c r="C47" s="319"/>
      <c r="D47" s="391"/>
      <c r="E47" s="391"/>
      <c r="F47" s="320"/>
      <c r="G47" s="3"/>
      <c r="H47" s="388"/>
      <c r="I47" s="389"/>
      <c r="J47" s="389"/>
      <c r="K47" s="390"/>
      <c r="L47" s="392">
        <f>SUM(L43:M46)</f>
        <v>2776.19</v>
      </c>
      <c r="M47" s="393"/>
      <c r="N47" s="15"/>
      <c r="O47" s="170"/>
      <c r="P47" s="311"/>
      <c r="Q47" s="311"/>
      <c r="R47" s="311"/>
      <c r="S47" s="171"/>
    </row>
    <row r="48" spans="1:24" ht="15.75">
      <c r="A48" s="195" t="s">
        <v>44</v>
      </c>
      <c r="B48" s="195"/>
      <c r="C48" s="195"/>
      <c r="D48" s="195"/>
      <c r="E48" s="195"/>
      <c r="F48" s="195"/>
      <c r="G48" s="195"/>
      <c r="H48" s="195"/>
      <c r="I48" s="195"/>
      <c r="J48" s="195"/>
      <c r="K48" s="195"/>
      <c r="L48" s="195"/>
      <c r="M48" s="195"/>
      <c r="N48" s="24"/>
      <c r="O48" s="170"/>
      <c r="P48" s="311"/>
      <c r="Q48" s="311"/>
      <c r="R48" s="311"/>
      <c r="S48" s="171"/>
    </row>
    <row r="49" spans="1:19" ht="15" customHeight="1">
      <c r="A49" s="192" t="s">
        <v>45</v>
      </c>
      <c r="B49" s="192"/>
      <c r="C49" s="212" t="s">
        <v>46</v>
      </c>
      <c r="D49" s="212"/>
      <c r="E49" s="212"/>
      <c r="F49" s="212"/>
      <c r="G49" s="214" t="s">
        <v>47</v>
      </c>
      <c r="H49" s="363" t="s">
        <v>65</v>
      </c>
      <c r="I49" s="364"/>
      <c r="J49" s="363" t="s">
        <v>106</v>
      </c>
      <c r="K49" s="364"/>
      <c r="L49" s="214" t="s">
        <v>48</v>
      </c>
      <c r="M49" s="214"/>
      <c r="N49" s="348"/>
      <c r="O49" s="170"/>
      <c r="P49" s="311"/>
      <c r="Q49" s="311"/>
      <c r="R49" s="311"/>
      <c r="S49" s="171"/>
    </row>
    <row r="50" spans="1:19" ht="62.25" customHeight="1">
      <c r="A50" s="192"/>
      <c r="B50" s="192"/>
      <c r="C50" s="212"/>
      <c r="D50" s="212"/>
      <c r="E50" s="212"/>
      <c r="F50" s="212"/>
      <c r="G50" s="214"/>
      <c r="H50" s="365"/>
      <c r="I50" s="366"/>
      <c r="J50" s="365"/>
      <c r="K50" s="366"/>
      <c r="L50" s="214"/>
      <c r="M50" s="214"/>
      <c r="N50" s="349"/>
      <c r="O50" s="170"/>
      <c r="P50" s="311"/>
      <c r="Q50" s="311"/>
      <c r="R50" s="311"/>
      <c r="S50" s="171"/>
    </row>
    <row r="51" spans="1:19">
      <c r="A51" s="192"/>
      <c r="B51" s="192"/>
      <c r="C51" s="197" t="s">
        <v>49</v>
      </c>
      <c r="D51" s="197"/>
      <c r="E51" s="197"/>
      <c r="F51" s="197"/>
      <c r="G51" s="1">
        <v>3010.38</v>
      </c>
      <c r="H51" s="388">
        <f>H33-(H45+H46)</f>
        <v>9443.2179032258064</v>
      </c>
      <c r="I51" s="390"/>
      <c r="J51" s="388">
        <f>(H51*J16)-D12</f>
        <v>269.2080146370422</v>
      </c>
      <c r="K51" s="390"/>
      <c r="L51" s="236">
        <f>IF(J51&lt;=0,G51,G51-J51)</f>
        <v>2741.1719853629579</v>
      </c>
      <c r="M51" s="236"/>
      <c r="N51" s="345"/>
      <c r="O51" s="170"/>
      <c r="P51" s="311"/>
      <c r="Q51" s="311"/>
      <c r="R51" s="311"/>
      <c r="S51" s="171"/>
    </row>
    <row r="52" spans="1:19">
      <c r="A52" s="192"/>
      <c r="B52" s="192"/>
      <c r="C52" s="197" t="s">
        <v>50</v>
      </c>
      <c r="D52" s="197"/>
      <c r="E52" s="197"/>
      <c r="F52" s="197"/>
      <c r="G52" s="1">
        <v>213.81</v>
      </c>
      <c r="H52" s="388"/>
      <c r="I52" s="390"/>
      <c r="J52" s="388">
        <f>G52</f>
        <v>213.81</v>
      </c>
      <c r="K52" s="390"/>
      <c r="L52" s="236">
        <f>G52-J52</f>
        <v>0</v>
      </c>
      <c r="M52" s="236"/>
      <c r="N52" s="347"/>
      <c r="O52" s="170"/>
      <c r="P52" s="311"/>
      <c r="Q52" s="311"/>
      <c r="R52" s="311"/>
      <c r="S52" s="171"/>
    </row>
    <row r="53" spans="1:19" ht="18.75">
      <c r="A53" s="200" t="s">
        <v>33</v>
      </c>
      <c r="B53" s="200"/>
      <c r="C53" s="198"/>
      <c r="D53" s="198"/>
      <c r="E53" s="198"/>
      <c r="F53" s="198"/>
      <c r="G53" s="1"/>
      <c r="H53" s="236"/>
      <c r="I53" s="236"/>
      <c r="J53" s="236"/>
      <c r="K53" s="236"/>
      <c r="L53" s="237">
        <f>SUM(L51+L52)</f>
        <v>2741.1719853629579</v>
      </c>
      <c r="M53" s="237"/>
      <c r="N53" s="26">
        <v>3</v>
      </c>
      <c r="O53" s="170"/>
      <c r="P53" s="311"/>
      <c r="Q53" s="311"/>
      <c r="R53" s="311"/>
      <c r="S53" s="171"/>
    </row>
    <row r="54" spans="1:19" s="59" customFormat="1" ht="18.75" customHeight="1">
      <c r="A54" s="195" t="s">
        <v>117</v>
      </c>
      <c r="B54" s="195"/>
      <c r="C54" s="195"/>
      <c r="D54" s="195"/>
      <c r="E54" s="195"/>
      <c r="F54" s="195"/>
      <c r="G54" s="195"/>
      <c r="H54" s="195"/>
      <c r="I54" s="195"/>
      <c r="J54" s="195"/>
      <c r="K54" s="195"/>
      <c r="L54" s="195"/>
      <c r="M54" s="195"/>
      <c r="N54" s="58"/>
      <c r="O54" s="170"/>
      <c r="P54" s="311"/>
      <c r="Q54" s="311"/>
      <c r="R54" s="311"/>
      <c r="S54" s="171"/>
    </row>
    <row r="55" spans="1:19">
      <c r="A55" s="192" t="s">
        <v>103</v>
      </c>
      <c r="B55" s="192"/>
      <c r="C55" s="299" t="s">
        <v>60</v>
      </c>
      <c r="D55" s="300"/>
      <c r="E55" s="300"/>
      <c r="F55" s="300"/>
      <c r="G55" s="213">
        <f>L40-L53</f>
        <v>18721.568659798333</v>
      </c>
      <c r="H55" s="213"/>
      <c r="I55" s="213"/>
      <c r="J55" s="213"/>
      <c r="K55" s="213"/>
      <c r="L55" s="213"/>
      <c r="M55" s="213"/>
      <c r="N55" s="238"/>
      <c r="O55" s="170"/>
      <c r="P55" s="311"/>
      <c r="Q55" s="311"/>
      <c r="R55" s="311"/>
      <c r="S55" s="171"/>
    </row>
    <row r="56" spans="1:19">
      <c r="A56" s="192"/>
      <c r="B56" s="192"/>
      <c r="C56" s="300"/>
      <c r="D56" s="300"/>
      <c r="E56" s="300"/>
      <c r="F56" s="300"/>
      <c r="G56" s="213"/>
      <c r="H56" s="213"/>
      <c r="I56" s="213"/>
      <c r="J56" s="213"/>
      <c r="K56" s="213"/>
      <c r="L56" s="213"/>
      <c r="M56" s="213"/>
      <c r="N56" s="239"/>
      <c r="O56" s="165"/>
      <c r="P56" s="312"/>
      <c r="Q56" s="312"/>
      <c r="R56" s="312"/>
      <c r="S56" s="166"/>
    </row>
    <row r="59" spans="1:19" ht="40.5" customHeight="1">
      <c r="A59" s="281" t="s">
        <v>182</v>
      </c>
      <c r="B59" s="281"/>
      <c r="C59" s="281"/>
      <c r="D59" s="281"/>
      <c r="F59" s="282" t="s">
        <v>183</v>
      </c>
      <c r="G59" s="282"/>
      <c r="H59" s="282"/>
      <c r="I59" s="282"/>
      <c r="J59" s="282"/>
      <c r="L59" s="234" t="s">
        <v>186</v>
      </c>
      <c r="M59" s="234"/>
      <c r="N59" s="234"/>
      <c r="O59" s="234"/>
    </row>
    <row r="60" spans="1:19">
      <c r="A60" s="205" t="s">
        <v>54</v>
      </c>
      <c r="B60" s="205"/>
      <c r="C60" s="205"/>
      <c r="D60" s="125">
        <f>H33</f>
        <v>10639.112903225807</v>
      </c>
      <c r="F60" s="205" t="s">
        <v>65</v>
      </c>
      <c r="G60" s="205"/>
      <c r="H60" s="205"/>
      <c r="I60" s="205"/>
      <c r="J60" s="125">
        <f>D16/D13*D14</f>
        <v>9481.7951612903234</v>
      </c>
    </row>
    <row r="61" spans="1:19">
      <c r="A61" s="205" t="s">
        <v>55</v>
      </c>
      <c r="B61" s="205"/>
      <c r="C61" s="205"/>
      <c r="D61" s="125">
        <f>H45+H46</f>
        <v>1195.895</v>
      </c>
      <c r="F61" s="205" t="s">
        <v>66</v>
      </c>
      <c r="G61" s="205"/>
      <c r="H61" s="205"/>
      <c r="I61" s="205"/>
      <c r="J61" s="125">
        <f>(J60*J16)-D12</f>
        <v>279.62387096774228</v>
      </c>
    </row>
    <row r="62" spans="1:19" ht="37.5">
      <c r="A62" s="205" t="s">
        <v>56</v>
      </c>
      <c r="B62" s="205"/>
      <c r="C62" s="205"/>
      <c r="D62" s="125">
        <f>D60-D61</f>
        <v>9443.2179032258064</v>
      </c>
      <c r="F62" s="205" t="s">
        <v>67</v>
      </c>
      <c r="G62" s="205"/>
      <c r="H62" s="205"/>
      <c r="I62" s="205"/>
      <c r="J62" s="127">
        <f>IF(J61&lt;=0,G51,G51-J61)</f>
        <v>2730.7561290322578</v>
      </c>
      <c r="K62" s="133" t="s">
        <v>184</v>
      </c>
    </row>
    <row r="63" spans="1:19">
      <c r="A63" s="205" t="s">
        <v>57</v>
      </c>
      <c r="B63" s="205"/>
      <c r="C63" s="205"/>
      <c r="D63" s="126">
        <v>0.27</v>
      </c>
      <c r="F63" s="206"/>
      <c r="G63" s="206"/>
      <c r="H63" s="206"/>
      <c r="I63" s="5"/>
    </row>
    <row r="64" spans="1:19">
      <c r="A64" s="205" t="s">
        <v>58</v>
      </c>
      <c r="B64" s="205"/>
      <c r="C64" s="205"/>
      <c r="D64" s="125">
        <f>(D62*D63)-D12</f>
        <v>269.20883387096774</v>
      </c>
      <c r="F64" s="206"/>
      <c r="G64" s="206"/>
      <c r="H64" s="206"/>
      <c r="I64" s="4"/>
    </row>
    <row r="65" spans="1:9" ht="30">
      <c r="A65" s="205" t="s">
        <v>59</v>
      </c>
      <c r="B65" s="205"/>
      <c r="C65" s="205"/>
      <c r="D65" s="127">
        <f>IF(D64&lt;=0,G51,G51-D64)</f>
        <v>2741.1711661290324</v>
      </c>
      <c r="E65" s="131" t="s">
        <v>185</v>
      </c>
      <c r="F65" s="206"/>
      <c r="G65" s="206"/>
      <c r="H65" s="206"/>
      <c r="I65" s="7"/>
    </row>
  </sheetData>
  <mergeCells count="195">
    <mergeCell ref="A65:C65"/>
    <mergeCell ref="F65:H65"/>
    <mergeCell ref="H49:I50"/>
    <mergeCell ref="J49:K50"/>
    <mergeCell ref="H51:I51"/>
    <mergeCell ref="J51:K51"/>
    <mergeCell ref="H52:I52"/>
    <mergeCell ref="J52:K52"/>
    <mergeCell ref="A62:C62"/>
    <mergeCell ref="F62:I62"/>
    <mergeCell ref="A63:C63"/>
    <mergeCell ref="F63:H63"/>
    <mergeCell ref="A64:C64"/>
    <mergeCell ref="F64:H64"/>
    <mergeCell ref="A59:D59"/>
    <mergeCell ref="F59:J59"/>
    <mergeCell ref="A60:C60"/>
    <mergeCell ref="F60:I60"/>
    <mergeCell ref="A61:C61"/>
    <mergeCell ref="F61:I61"/>
    <mergeCell ref="A53:B53"/>
    <mergeCell ref="C53:F53"/>
    <mergeCell ref="A55:B56"/>
    <mergeCell ref="C47:F47"/>
    <mergeCell ref="H47:K47"/>
    <mergeCell ref="L47:M47"/>
    <mergeCell ref="A48:M48"/>
    <mergeCell ref="A49:B52"/>
    <mergeCell ref="C49:F50"/>
    <mergeCell ref="G49:G50"/>
    <mergeCell ref="A1:S1"/>
    <mergeCell ref="A54:M54"/>
    <mergeCell ref="C44:F44"/>
    <mergeCell ref="H44:K44"/>
    <mergeCell ref="L44:M44"/>
    <mergeCell ref="C45:F45"/>
    <mergeCell ref="H45:K45"/>
    <mergeCell ref="L45:M45"/>
    <mergeCell ref="O47:S56"/>
    <mergeCell ref="A47:B47"/>
    <mergeCell ref="A40:B40"/>
    <mergeCell ref="C40:F40"/>
    <mergeCell ref="H40:K40"/>
    <mergeCell ref="L40:M40"/>
    <mergeCell ref="A41:M41"/>
    <mergeCell ref="A42:B42"/>
    <mergeCell ref="C42:F42"/>
    <mergeCell ref="N55:N56"/>
    <mergeCell ref="L53:M53"/>
    <mergeCell ref="C55:F56"/>
    <mergeCell ref="G55:M56"/>
    <mergeCell ref="L49:M50"/>
    <mergeCell ref="N49:N50"/>
    <mergeCell ref="C51:F51"/>
    <mergeCell ref="L51:M51"/>
    <mergeCell ref="N51:N52"/>
    <mergeCell ref="C52:F52"/>
    <mergeCell ref="L52:M52"/>
    <mergeCell ref="H53:K53"/>
    <mergeCell ref="H42:K42"/>
    <mergeCell ref="L42:M42"/>
    <mergeCell ref="S42:S46"/>
    <mergeCell ref="A43:B46"/>
    <mergeCell ref="C43:F43"/>
    <mergeCell ref="H43:K43"/>
    <mergeCell ref="L43:M43"/>
    <mergeCell ref="N43:N46"/>
    <mergeCell ref="O43:O46"/>
    <mergeCell ref="P43:P46"/>
    <mergeCell ref="Q43:Q46"/>
    <mergeCell ref="R43:R46"/>
    <mergeCell ref="C46:F46"/>
    <mergeCell ref="H46:K46"/>
    <mergeCell ref="L46:M46"/>
    <mergeCell ref="C38:F38"/>
    <mergeCell ref="H38:K38"/>
    <mergeCell ref="L38:M38"/>
    <mergeCell ref="C39:F39"/>
    <mergeCell ref="H39:K39"/>
    <mergeCell ref="L39:M39"/>
    <mergeCell ref="C36:F36"/>
    <mergeCell ref="H36:K36"/>
    <mergeCell ref="L36:M36"/>
    <mergeCell ref="C37:F37"/>
    <mergeCell ref="H37:K37"/>
    <mergeCell ref="L37:M37"/>
    <mergeCell ref="C34:F34"/>
    <mergeCell ref="H34:K34"/>
    <mergeCell ref="L34:M34"/>
    <mergeCell ref="C35:F35"/>
    <mergeCell ref="H35:K35"/>
    <mergeCell ref="L35:M35"/>
    <mergeCell ref="C32:F32"/>
    <mergeCell ref="H32:K32"/>
    <mergeCell ref="L32:M32"/>
    <mergeCell ref="C33:F33"/>
    <mergeCell ref="H33:K33"/>
    <mergeCell ref="L33:M33"/>
    <mergeCell ref="C23:F23"/>
    <mergeCell ref="H23:K23"/>
    <mergeCell ref="L23:M23"/>
    <mergeCell ref="C30:F30"/>
    <mergeCell ref="H30:K30"/>
    <mergeCell ref="L30:M30"/>
    <mergeCell ref="C31:F31"/>
    <mergeCell ref="H31:K31"/>
    <mergeCell ref="L31:M31"/>
    <mergeCell ref="C28:F28"/>
    <mergeCell ref="H28:K28"/>
    <mergeCell ref="L28:M28"/>
    <mergeCell ref="C29:F29"/>
    <mergeCell ref="H29:K29"/>
    <mergeCell ref="L29:M29"/>
    <mergeCell ref="N23:N39"/>
    <mergeCell ref="O23:S41"/>
    <mergeCell ref="C24:F24"/>
    <mergeCell ref="H24:K24"/>
    <mergeCell ref="L24:M24"/>
    <mergeCell ref="C25:F25"/>
    <mergeCell ref="A19:M19"/>
    <mergeCell ref="O19:S19"/>
    <mergeCell ref="A20:B22"/>
    <mergeCell ref="C20:F22"/>
    <mergeCell ref="G20:G22"/>
    <mergeCell ref="H20:K22"/>
    <mergeCell ref="L20:M22"/>
    <mergeCell ref="N20:N22"/>
    <mergeCell ref="O20:S22"/>
    <mergeCell ref="H25:K25"/>
    <mergeCell ref="L25:M25"/>
    <mergeCell ref="C26:F26"/>
    <mergeCell ref="H26:K26"/>
    <mergeCell ref="L26:M26"/>
    <mergeCell ref="C27:F27"/>
    <mergeCell ref="H27:K27"/>
    <mergeCell ref="L27:M27"/>
    <mergeCell ref="A23:B39"/>
    <mergeCell ref="A17:C17"/>
    <mergeCell ref="D17:F17"/>
    <mergeCell ref="G17:I17"/>
    <mergeCell ref="J17:M17"/>
    <mergeCell ref="A18:C18"/>
    <mergeCell ref="D18:M18"/>
    <mergeCell ref="A15:C15"/>
    <mergeCell ref="D15:F15"/>
    <mergeCell ref="G15:I15"/>
    <mergeCell ref="J15:M15"/>
    <mergeCell ref="A16:C16"/>
    <mergeCell ref="D16:F16"/>
    <mergeCell ref="G16:I16"/>
    <mergeCell ref="J16:M16"/>
    <mergeCell ref="A8:C8"/>
    <mergeCell ref="D8:F8"/>
    <mergeCell ref="G8:I8"/>
    <mergeCell ref="J8:M8"/>
    <mergeCell ref="A13:C13"/>
    <mergeCell ref="D13:F13"/>
    <mergeCell ref="G13:I13"/>
    <mergeCell ref="J13:M13"/>
    <mergeCell ref="A14:C14"/>
    <mergeCell ref="D14:F14"/>
    <mergeCell ref="G14:I14"/>
    <mergeCell ref="J14:M14"/>
    <mergeCell ref="A11:C11"/>
    <mergeCell ref="D11:F11"/>
    <mergeCell ref="G11:I11"/>
    <mergeCell ref="J11:M11"/>
    <mergeCell ref="A12:C12"/>
    <mergeCell ref="D12:F12"/>
    <mergeCell ref="G12:I12"/>
    <mergeCell ref="J12:M12"/>
    <mergeCell ref="L59:O59"/>
    <mergeCell ref="A2:S2"/>
    <mergeCell ref="U1:V1"/>
    <mergeCell ref="A4:S4"/>
    <mergeCell ref="A5:M5"/>
    <mergeCell ref="N5:N18"/>
    <mergeCell ref="O5:S5"/>
    <mergeCell ref="A6:C6"/>
    <mergeCell ref="D6:F6"/>
    <mergeCell ref="G6:I6"/>
    <mergeCell ref="J6:M6"/>
    <mergeCell ref="O6:S16"/>
    <mergeCell ref="A9:C9"/>
    <mergeCell ref="D9:F9"/>
    <mergeCell ref="G9:I9"/>
    <mergeCell ref="J9:M9"/>
    <mergeCell ref="A10:C10"/>
    <mergeCell ref="D10:F10"/>
    <mergeCell ref="G10:I10"/>
    <mergeCell ref="J10:M10"/>
    <mergeCell ref="A7:C7"/>
    <mergeCell ref="D7:F7"/>
    <mergeCell ref="G7:I7"/>
    <mergeCell ref="J7:M7"/>
  </mergeCells>
  <hyperlinks>
    <hyperlink ref="U1:V1" location="İÇİNDEKİLER!A1" display="İÇİNDEKİLER"/>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5"/>
  <sheetViews>
    <sheetView topLeftCell="I36" zoomScaleNormal="100" workbookViewId="0">
      <selection activeCell="O47" sqref="O47:S56"/>
    </sheetView>
  </sheetViews>
  <sheetFormatPr defaultColWidth="9.140625" defaultRowHeight="15"/>
  <cols>
    <col min="1" max="2" width="9.140625" style="27"/>
    <col min="3" max="3" width="17.28515625" style="27" customWidth="1"/>
    <col min="4" max="6" width="9.140625" style="27"/>
    <col min="7" max="7" width="11.140625" style="27" customWidth="1"/>
    <col min="8" max="12" width="9.140625" style="27"/>
    <col min="13" max="14" width="6.85546875" style="27" customWidth="1"/>
    <col min="15" max="15" width="21.28515625" style="27" customWidth="1"/>
    <col min="16" max="16" width="16.140625" style="27" customWidth="1"/>
    <col min="17" max="17" width="18.5703125" style="27" customWidth="1"/>
    <col min="18" max="18" width="24.85546875" style="27" customWidth="1"/>
    <col min="19" max="20" width="6" style="27" customWidth="1"/>
    <col min="21" max="21" width="10.85546875" style="27" customWidth="1"/>
    <col min="22" max="22" width="9.140625" style="27" customWidth="1"/>
    <col min="23" max="24" width="6" style="27" customWidth="1"/>
    <col min="25" max="16384" width="9.140625" style="27"/>
  </cols>
  <sheetData>
    <row r="1" spans="1:35" ht="46.5" customHeight="1">
      <c r="A1" s="383" t="s">
        <v>152</v>
      </c>
      <c r="B1" s="384"/>
      <c r="C1" s="384"/>
      <c r="D1" s="384"/>
      <c r="E1" s="384"/>
      <c r="F1" s="384"/>
      <c r="G1" s="384"/>
      <c r="H1" s="384"/>
      <c r="I1" s="384"/>
      <c r="J1" s="384"/>
      <c r="K1" s="384"/>
      <c r="L1" s="384"/>
      <c r="M1" s="384"/>
      <c r="N1" s="384"/>
      <c r="O1" s="384"/>
      <c r="P1" s="384"/>
      <c r="Q1" s="384"/>
      <c r="R1" s="384"/>
      <c r="S1" s="385"/>
      <c r="T1" s="67"/>
      <c r="U1" s="156" t="s">
        <v>175</v>
      </c>
      <c r="V1" s="156"/>
      <c r="W1" s="67"/>
      <c r="X1" s="67"/>
      <c r="Y1" s="67"/>
      <c r="Z1" s="67"/>
      <c r="AA1" s="67"/>
      <c r="AB1" s="67"/>
      <c r="AC1" s="67"/>
      <c r="AD1" s="67"/>
      <c r="AE1" s="67"/>
      <c r="AF1" s="67"/>
      <c r="AG1" s="67"/>
      <c r="AH1" s="67"/>
      <c r="AI1" s="67"/>
    </row>
    <row r="2" spans="1:35" s="93" customFormat="1" ht="33.950000000000003" customHeight="1" thickBot="1">
      <c r="A2" s="295" t="s">
        <v>170</v>
      </c>
      <c r="B2" s="296"/>
      <c r="C2" s="296"/>
      <c r="D2" s="296"/>
      <c r="E2" s="296"/>
      <c r="F2" s="296"/>
      <c r="G2" s="296"/>
      <c r="H2" s="296"/>
      <c r="I2" s="296"/>
      <c r="J2" s="296"/>
      <c r="K2" s="296"/>
      <c r="L2" s="296"/>
      <c r="M2" s="296"/>
      <c r="N2" s="296"/>
      <c r="O2" s="296"/>
      <c r="P2" s="296"/>
      <c r="Q2" s="296"/>
      <c r="R2" s="296"/>
      <c r="S2" s="297"/>
      <c r="T2" s="67"/>
      <c r="U2" s="67"/>
      <c r="V2" s="67"/>
      <c r="W2" s="67"/>
      <c r="X2" s="67"/>
      <c r="Y2" s="67"/>
      <c r="Z2" s="67"/>
      <c r="AA2" s="67"/>
      <c r="AB2" s="67"/>
      <c r="AC2" s="67"/>
      <c r="AD2" s="67"/>
      <c r="AE2" s="67"/>
      <c r="AF2" s="67"/>
      <c r="AG2" s="67"/>
      <c r="AH2" s="67"/>
      <c r="AI2" s="67"/>
    </row>
    <row r="3" spans="1:35" s="89" customFormat="1" ht="23.25">
      <c r="A3" s="88"/>
      <c r="B3" s="88"/>
      <c r="C3" s="88"/>
      <c r="D3" s="88"/>
      <c r="E3" s="88"/>
      <c r="F3" s="88"/>
      <c r="G3" s="88"/>
      <c r="H3" s="88"/>
      <c r="I3" s="88"/>
      <c r="J3" s="88"/>
      <c r="K3" s="88"/>
      <c r="L3" s="88"/>
      <c r="M3" s="88"/>
      <c r="N3" s="88"/>
      <c r="O3" s="88"/>
      <c r="P3" s="88"/>
      <c r="Q3" s="88"/>
      <c r="R3" s="88"/>
      <c r="S3" s="88"/>
      <c r="T3" s="67"/>
      <c r="U3" s="67"/>
      <c r="V3" s="67"/>
      <c r="W3" s="67"/>
      <c r="X3" s="67"/>
      <c r="Y3" s="67"/>
      <c r="Z3" s="67"/>
      <c r="AA3" s="67"/>
      <c r="AB3" s="67"/>
      <c r="AC3" s="67"/>
      <c r="AD3" s="67"/>
      <c r="AE3" s="67"/>
      <c r="AF3" s="67"/>
      <c r="AG3" s="67"/>
      <c r="AH3" s="67"/>
      <c r="AI3" s="67"/>
    </row>
    <row r="4" spans="1:35" ht="28.5" customHeight="1">
      <c r="A4" s="258" t="s">
        <v>0</v>
      </c>
      <c r="B4" s="259"/>
      <c r="C4" s="259"/>
      <c r="D4" s="259"/>
      <c r="E4" s="259"/>
      <c r="F4" s="259"/>
      <c r="G4" s="259"/>
      <c r="H4" s="259"/>
      <c r="I4" s="259"/>
      <c r="J4" s="259"/>
      <c r="K4" s="259"/>
      <c r="L4" s="259"/>
      <c r="M4" s="259"/>
      <c r="N4" s="259"/>
      <c r="O4" s="259"/>
      <c r="P4" s="259"/>
      <c r="Q4" s="259"/>
      <c r="R4" s="259"/>
      <c r="S4" s="260"/>
    </row>
    <row r="5" spans="1:35" ht="18.75">
      <c r="A5" s="181" t="s">
        <v>1</v>
      </c>
      <c r="B5" s="181"/>
      <c r="C5" s="181"/>
      <c r="D5" s="181"/>
      <c r="E5" s="181"/>
      <c r="F5" s="181"/>
      <c r="G5" s="181"/>
      <c r="H5" s="181"/>
      <c r="I5" s="181"/>
      <c r="J5" s="181"/>
      <c r="K5" s="181"/>
      <c r="L5" s="181"/>
      <c r="M5" s="181"/>
      <c r="N5" s="350"/>
      <c r="O5" s="261"/>
      <c r="P5" s="261"/>
      <c r="Q5" s="261"/>
      <c r="R5" s="261"/>
      <c r="S5" s="261"/>
    </row>
    <row r="6" spans="1:35" ht="15" customHeight="1">
      <c r="A6" s="182" t="s">
        <v>2</v>
      </c>
      <c r="B6" s="182"/>
      <c r="C6" s="182"/>
      <c r="D6" s="183"/>
      <c r="E6" s="183"/>
      <c r="F6" s="183"/>
      <c r="G6" s="184" t="s">
        <v>3</v>
      </c>
      <c r="H6" s="184"/>
      <c r="I6" s="184"/>
      <c r="J6" s="183"/>
      <c r="K6" s="183"/>
      <c r="L6" s="183"/>
      <c r="M6" s="183"/>
      <c r="N6" s="351"/>
      <c r="O6" s="170"/>
      <c r="P6" s="311"/>
      <c r="Q6" s="311"/>
      <c r="R6" s="311"/>
      <c r="S6" s="171"/>
    </row>
    <row r="7" spans="1:35" ht="15" customHeight="1">
      <c r="A7" s="184" t="s">
        <v>4</v>
      </c>
      <c r="B7" s="184"/>
      <c r="C7" s="184"/>
      <c r="D7" s="183"/>
      <c r="E7" s="183"/>
      <c r="F7" s="183"/>
      <c r="G7" s="184" t="s">
        <v>3</v>
      </c>
      <c r="H7" s="184"/>
      <c r="I7" s="184"/>
      <c r="J7" s="183"/>
      <c r="K7" s="183"/>
      <c r="L7" s="183"/>
      <c r="M7" s="183"/>
      <c r="N7" s="351"/>
      <c r="O7" s="170"/>
      <c r="P7" s="311"/>
      <c r="Q7" s="311"/>
      <c r="R7" s="311"/>
      <c r="S7" s="171"/>
    </row>
    <row r="8" spans="1:35" ht="15" customHeight="1">
      <c r="A8" s="184" t="s">
        <v>5</v>
      </c>
      <c r="B8" s="184"/>
      <c r="C8" s="184"/>
      <c r="D8" s="183"/>
      <c r="E8" s="183"/>
      <c r="F8" s="183"/>
      <c r="G8" s="184" t="s">
        <v>9</v>
      </c>
      <c r="H8" s="184"/>
      <c r="I8" s="184"/>
      <c r="J8" s="183"/>
      <c r="K8" s="183"/>
      <c r="L8" s="183"/>
      <c r="M8" s="183"/>
      <c r="N8" s="351"/>
      <c r="O8" s="170"/>
      <c r="P8" s="311"/>
      <c r="Q8" s="311"/>
      <c r="R8" s="311"/>
      <c r="S8" s="171"/>
    </row>
    <row r="9" spans="1:35" ht="15" customHeight="1">
      <c r="A9" s="184" t="s">
        <v>6</v>
      </c>
      <c r="B9" s="184"/>
      <c r="C9" s="184"/>
      <c r="D9" s="183"/>
      <c r="E9" s="183"/>
      <c r="F9" s="183"/>
      <c r="G9" s="184" t="s">
        <v>10</v>
      </c>
      <c r="H9" s="184"/>
      <c r="I9" s="184"/>
      <c r="J9" s="183"/>
      <c r="K9" s="183"/>
      <c r="L9" s="183"/>
      <c r="M9" s="183"/>
      <c r="N9" s="351"/>
      <c r="O9" s="170"/>
      <c r="P9" s="311"/>
      <c r="Q9" s="311"/>
      <c r="R9" s="311"/>
      <c r="S9" s="171"/>
    </row>
    <row r="10" spans="1:35" ht="15" customHeight="1">
      <c r="A10" s="184" t="s">
        <v>7</v>
      </c>
      <c r="B10" s="184"/>
      <c r="C10" s="184"/>
      <c r="D10" s="183"/>
      <c r="E10" s="183"/>
      <c r="F10" s="183"/>
      <c r="G10" s="184" t="s">
        <v>11</v>
      </c>
      <c r="H10" s="184"/>
      <c r="I10" s="184"/>
      <c r="J10" s="189">
        <v>45261</v>
      </c>
      <c r="K10" s="183"/>
      <c r="L10" s="183"/>
      <c r="M10" s="183"/>
      <c r="N10" s="351"/>
      <c r="O10" s="170"/>
      <c r="P10" s="311"/>
      <c r="Q10" s="311"/>
      <c r="R10" s="311"/>
      <c r="S10" s="171"/>
    </row>
    <row r="11" spans="1:35" ht="15" customHeight="1">
      <c r="A11" s="184" t="s">
        <v>12</v>
      </c>
      <c r="B11" s="184"/>
      <c r="C11" s="184"/>
      <c r="D11" s="190">
        <v>45289</v>
      </c>
      <c r="E11" s="183"/>
      <c r="F11" s="183"/>
      <c r="G11" s="184" t="s">
        <v>13</v>
      </c>
      <c r="H11" s="184"/>
      <c r="I11" s="184"/>
      <c r="J11" s="183"/>
      <c r="K11" s="183"/>
      <c r="L11" s="183"/>
      <c r="M11" s="183"/>
      <c r="N11" s="351"/>
      <c r="O11" s="170"/>
      <c r="P11" s="311"/>
      <c r="Q11" s="311"/>
      <c r="R11" s="311"/>
      <c r="S11" s="171"/>
    </row>
    <row r="12" spans="1:35" ht="15" customHeight="1">
      <c r="A12" s="184" t="s">
        <v>14</v>
      </c>
      <c r="B12" s="184"/>
      <c r="C12" s="184"/>
      <c r="D12" s="183">
        <v>2280.46</v>
      </c>
      <c r="E12" s="183"/>
      <c r="F12" s="183"/>
      <c r="G12" s="184" t="s">
        <v>40</v>
      </c>
      <c r="H12" s="184"/>
      <c r="I12" s="184"/>
      <c r="J12" s="183">
        <f>G51+D12</f>
        <v>5290.84</v>
      </c>
      <c r="K12" s="183"/>
      <c r="L12" s="183"/>
      <c r="M12" s="183"/>
      <c r="N12" s="351"/>
      <c r="O12" s="170"/>
      <c r="P12" s="311"/>
      <c r="Q12" s="311"/>
      <c r="R12" s="311"/>
      <c r="S12" s="171"/>
    </row>
    <row r="13" spans="1:35" ht="15" customHeight="1">
      <c r="A13" s="292" t="s">
        <v>41</v>
      </c>
      <c r="B13" s="293"/>
      <c r="C13" s="294"/>
      <c r="D13" s="313">
        <v>31</v>
      </c>
      <c r="E13" s="314"/>
      <c r="F13" s="315"/>
      <c r="G13" s="292" t="s">
        <v>42</v>
      </c>
      <c r="H13" s="293"/>
      <c r="I13" s="294"/>
      <c r="J13" s="313">
        <v>30</v>
      </c>
      <c r="K13" s="314"/>
      <c r="L13" s="314"/>
      <c r="M13" s="315"/>
      <c r="N13" s="351"/>
      <c r="O13" s="170"/>
      <c r="P13" s="311"/>
      <c r="Q13" s="311"/>
      <c r="R13" s="311"/>
      <c r="S13" s="171"/>
    </row>
    <row r="14" spans="1:35" ht="15" customHeight="1">
      <c r="A14" s="292" t="s">
        <v>43</v>
      </c>
      <c r="B14" s="293"/>
      <c r="C14" s="294"/>
      <c r="D14" s="313">
        <v>15</v>
      </c>
      <c r="E14" s="314"/>
      <c r="F14" s="315"/>
      <c r="G14" s="292" t="s">
        <v>43</v>
      </c>
      <c r="H14" s="293"/>
      <c r="I14" s="294"/>
      <c r="J14" s="313">
        <f>D14</f>
        <v>15</v>
      </c>
      <c r="K14" s="314"/>
      <c r="L14" s="314"/>
      <c r="M14" s="315"/>
      <c r="N14" s="351"/>
      <c r="O14" s="170"/>
      <c r="P14" s="311"/>
      <c r="Q14" s="311"/>
      <c r="R14" s="311"/>
      <c r="S14" s="171"/>
    </row>
    <row r="15" spans="1:35" ht="15" customHeight="1">
      <c r="A15" s="292" t="s">
        <v>69</v>
      </c>
      <c r="B15" s="293"/>
      <c r="C15" s="294"/>
      <c r="D15" s="313">
        <f>D13-D14</f>
        <v>16</v>
      </c>
      <c r="E15" s="314"/>
      <c r="F15" s="315"/>
      <c r="G15" s="292" t="s">
        <v>69</v>
      </c>
      <c r="H15" s="293"/>
      <c r="I15" s="294"/>
      <c r="J15" s="313">
        <f>J13-J14</f>
        <v>15</v>
      </c>
      <c r="K15" s="314"/>
      <c r="L15" s="314"/>
      <c r="M15" s="315"/>
      <c r="N15" s="351"/>
      <c r="O15" s="170"/>
      <c r="P15" s="311"/>
      <c r="Q15" s="311"/>
      <c r="R15" s="311"/>
      <c r="S15" s="171"/>
    </row>
    <row r="16" spans="1:35" ht="15" customHeight="1">
      <c r="A16" s="292" t="s">
        <v>64</v>
      </c>
      <c r="B16" s="293"/>
      <c r="C16" s="294"/>
      <c r="D16" s="313">
        <v>19595.71</v>
      </c>
      <c r="E16" s="314"/>
      <c r="F16" s="315"/>
      <c r="G16" s="292" t="s">
        <v>63</v>
      </c>
      <c r="H16" s="293"/>
      <c r="I16" s="294"/>
      <c r="J16" s="316">
        <f>J12/D16</f>
        <v>0.26999991324631772</v>
      </c>
      <c r="K16" s="317"/>
      <c r="L16" s="317"/>
      <c r="M16" s="318"/>
      <c r="N16" s="351"/>
      <c r="O16" s="170"/>
      <c r="P16" s="311"/>
      <c r="Q16" s="311"/>
      <c r="R16" s="311"/>
      <c r="S16" s="171"/>
    </row>
    <row r="17" spans="1:19" ht="29.25" customHeight="1">
      <c r="A17" s="373" t="s">
        <v>181</v>
      </c>
      <c r="B17" s="374"/>
      <c r="C17" s="375"/>
      <c r="D17" s="321">
        <f>G43*100/11</f>
        <v>17084.272727272728</v>
      </c>
      <c r="E17" s="376"/>
      <c r="F17" s="361"/>
      <c r="G17" s="313"/>
      <c r="H17" s="314"/>
      <c r="I17" s="315"/>
      <c r="J17" s="316"/>
      <c r="K17" s="317"/>
      <c r="L17" s="317"/>
      <c r="M17" s="318"/>
      <c r="N17" s="351"/>
      <c r="O17" s="32"/>
      <c r="P17" s="35"/>
      <c r="Q17" s="35"/>
      <c r="R17" s="35"/>
      <c r="S17" s="33"/>
    </row>
    <row r="18" spans="1:19" ht="29.25" customHeight="1">
      <c r="A18" s="197" t="s">
        <v>8</v>
      </c>
      <c r="B18" s="197"/>
      <c r="C18" s="197"/>
      <c r="D18" s="198"/>
      <c r="E18" s="198"/>
      <c r="F18" s="198"/>
      <c r="G18" s="198"/>
      <c r="H18" s="198"/>
      <c r="I18" s="198"/>
      <c r="J18" s="198"/>
      <c r="K18" s="198"/>
      <c r="L18" s="198"/>
      <c r="M18" s="198"/>
      <c r="N18" s="352"/>
      <c r="O18" s="28"/>
      <c r="P18" s="30"/>
      <c r="Q18" s="30"/>
      <c r="R18" s="30"/>
      <c r="S18" s="29"/>
    </row>
    <row r="19" spans="1:19" ht="15.75">
      <c r="A19" s="195" t="s">
        <v>15</v>
      </c>
      <c r="B19" s="195"/>
      <c r="C19" s="195"/>
      <c r="D19" s="195"/>
      <c r="E19" s="195"/>
      <c r="F19" s="195"/>
      <c r="G19" s="195"/>
      <c r="H19" s="195"/>
      <c r="I19" s="195"/>
      <c r="J19" s="195"/>
      <c r="K19" s="195"/>
      <c r="L19" s="195"/>
      <c r="M19" s="195"/>
      <c r="N19" s="13"/>
      <c r="O19" s="168"/>
      <c r="P19" s="340"/>
      <c r="Q19" s="340"/>
      <c r="R19" s="340"/>
      <c r="S19" s="169"/>
    </row>
    <row r="20" spans="1:19" ht="15" customHeight="1">
      <c r="A20" s="214"/>
      <c r="B20" s="214"/>
      <c r="C20" s="257"/>
      <c r="D20" s="257"/>
      <c r="E20" s="257"/>
      <c r="F20" s="257"/>
      <c r="G20" s="178" t="s">
        <v>30</v>
      </c>
      <c r="H20" s="214" t="s">
        <v>31</v>
      </c>
      <c r="I20" s="212"/>
      <c r="J20" s="212"/>
      <c r="K20" s="212"/>
      <c r="L20" s="214" t="s">
        <v>32</v>
      </c>
      <c r="M20" s="212"/>
      <c r="N20" s="342"/>
      <c r="O20" s="163"/>
      <c r="P20" s="341"/>
      <c r="Q20" s="341"/>
      <c r="R20" s="341"/>
      <c r="S20" s="164"/>
    </row>
    <row r="21" spans="1:19">
      <c r="A21" s="214"/>
      <c r="B21" s="214"/>
      <c r="C21" s="257"/>
      <c r="D21" s="257"/>
      <c r="E21" s="257"/>
      <c r="F21" s="257"/>
      <c r="G21" s="178"/>
      <c r="H21" s="212"/>
      <c r="I21" s="212"/>
      <c r="J21" s="212"/>
      <c r="K21" s="212"/>
      <c r="L21" s="212"/>
      <c r="M21" s="212"/>
      <c r="N21" s="343"/>
      <c r="O21" s="170"/>
      <c r="P21" s="311"/>
      <c r="Q21" s="311"/>
      <c r="R21" s="311"/>
      <c r="S21" s="171"/>
    </row>
    <row r="22" spans="1:19" ht="41.25" customHeight="1">
      <c r="A22" s="214"/>
      <c r="B22" s="214"/>
      <c r="C22" s="257"/>
      <c r="D22" s="257"/>
      <c r="E22" s="257"/>
      <c r="F22" s="257"/>
      <c r="G22" s="178"/>
      <c r="H22" s="212"/>
      <c r="I22" s="212"/>
      <c r="J22" s="212"/>
      <c r="K22" s="212"/>
      <c r="L22" s="212"/>
      <c r="M22" s="212"/>
      <c r="N22" s="344"/>
      <c r="O22" s="165"/>
      <c r="P22" s="312"/>
      <c r="Q22" s="312"/>
      <c r="R22" s="312"/>
      <c r="S22" s="166"/>
    </row>
    <row r="23" spans="1:19" ht="15" customHeight="1">
      <c r="A23" s="192" t="s">
        <v>16</v>
      </c>
      <c r="B23" s="192"/>
      <c r="C23" s="184" t="s">
        <v>17</v>
      </c>
      <c r="D23" s="184"/>
      <c r="E23" s="184"/>
      <c r="F23" s="184"/>
      <c r="G23" s="61">
        <v>0</v>
      </c>
      <c r="H23" s="256">
        <f>$G23/$D$13*$D$14</f>
        <v>0</v>
      </c>
      <c r="I23" s="256"/>
      <c r="J23" s="256"/>
      <c r="K23" s="256"/>
      <c r="L23" s="256">
        <f>G23-H23</f>
        <v>0</v>
      </c>
      <c r="M23" s="256"/>
      <c r="N23" s="345"/>
      <c r="O23" s="163"/>
      <c r="P23" s="341"/>
      <c r="Q23" s="341"/>
      <c r="R23" s="341"/>
      <c r="S23" s="164"/>
    </row>
    <row r="24" spans="1:19" ht="15.75">
      <c r="A24" s="192"/>
      <c r="B24" s="192"/>
      <c r="C24" s="184" t="s">
        <v>18</v>
      </c>
      <c r="D24" s="184"/>
      <c r="E24" s="184"/>
      <c r="F24" s="184"/>
      <c r="G24" s="61">
        <v>0</v>
      </c>
      <c r="H24" s="256">
        <f t="shared" ref="H24:H39" si="0">$G24/$D$13*$D$14</f>
        <v>0</v>
      </c>
      <c r="I24" s="256"/>
      <c r="J24" s="256"/>
      <c r="K24" s="256"/>
      <c r="L24" s="256">
        <f t="shared" ref="L24:L39" si="1">G24-H24</f>
        <v>0</v>
      </c>
      <c r="M24" s="256"/>
      <c r="N24" s="346"/>
      <c r="O24" s="170"/>
      <c r="P24" s="311"/>
      <c r="Q24" s="311"/>
      <c r="R24" s="311"/>
      <c r="S24" s="171"/>
    </row>
    <row r="25" spans="1:19" ht="15.75">
      <c r="A25" s="192"/>
      <c r="B25" s="192"/>
      <c r="C25" s="184" t="s">
        <v>19</v>
      </c>
      <c r="D25" s="184"/>
      <c r="E25" s="184"/>
      <c r="F25" s="184"/>
      <c r="G25" s="61">
        <v>0</v>
      </c>
      <c r="H25" s="256">
        <f t="shared" si="0"/>
        <v>0</v>
      </c>
      <c r="I25" s="256"/>
      <c r="J25" s="256"/>
      <c r="K25" s="256"/>
      <c r="L25" s="256">
        <f t="shared" si="1"/>
        <v>0</v>
      </c>
      <c r="M25" s="256"/>
      <c r="N25" s="346"/>
      <c r="O25" s="170"/>
      <c r="P25" s="311"/>
      <c r="Q25" s="311"/>
      <c r="R25" s="311"/>
      <c r="S25" s="171"/>
    </row>
    <row r="26" spans="1:19" ht="15.75">
      <c r="A26" s="192"/>
      <c r="B26" s="192"/>
      <c r="C26" s="184" t="s">
        <v>20</v>
      </c>
      <c r="D26" s="184"/>
      <c r="E26" s="184"/>
      <c r="F26" s="184"/>
      <c r="G26" s="61">
        <v>0</v>
      </c>
      <c r="H26" s="256">
        <f t="shared" si="0"/>
        <v>0</v>
      </c>
      <c r="I26" s="256"/>
      <c r="J26" s="256"/>
      <c r="K26" s="256"/>
      <c r="L26" s="256">
        <f t="shared" si="1"/>
        <v>0</v>
      </c>
      <c r="M26" s="256"/>
      <c r="N26" s="346"/>
      <c r="O26" s="170"/>
      <c r="P26" s="311"/>
      <c r="Q26" s="311"/>
      <c r="R26" s="311"/>
      <c r="S26" s="171"/>
    </row>
    <row r="27" spans="1:19" ht="15.75">
      <c r="A27" s="192"/>
      <c r="B27" s="192"/>
      <c r="C27" s="184" t="s">
        <v>21</v>
      </c>
      <c r="D27" s="184"/>
      <c r="E27" s="184"/>
      <c r="F27" s="184"/>
      <c r="G27" s="61">
        <v>0</v>
      </c>
      <c r="H27" s="256">
        <f t="shared" si="0"/>
        <v>0</v>
      </c>
      <c r="I27" s="256"/>
      <c r="J27" s="256"/>
      <c r="K27" s="256"/>
      <c r="L27" s="256">
        <f t="shared" si="1"/>
        <v>0</v>
      </c>
      <c r="M27" s="256"/>
      <c r="N27" s="346"/>
      <c r="O27" s="170"/>
      <c r="P27" s="311"/>
      <c r="Q27" s="311"/>
      <c r="R27" s="311"/>
      <c r="S27" s="171"/>
    </row>
    <row r="28" spans="1:19" ht="15.75">
      <c r="A28" s="192"/>
      <c r="B28" s="192"/>
      <c r="C28" s="252" t="s">
        <v>100</v>
      </c>
      <c r="D28" s="252"/>
      <c r="E28" s="252"/>
      <c r="F28" s="252"/>
      <c r="G28" s="61">
        <v>1158.77</v>
      </c>
      <c r="H28" s="256">
        <f>G28</f>
        <v>1158.77</v>
      </c>
      <c r="I28" s="256"/>
      <c r="J28" s="256"/>
      <c r="K28" s="256"/>
      <c r="L28" s="256">
        <f t="shared" si="1"/>
        <v>0</v>
      </c>
      <c r="M28" s="256"/>
      <c r="N28" s="346"/>
      <c r="O28" s="170"/>
      <c r="P28" s="311"/>
      <c r="Q28" s="311"/>
      <c r="R28" s="311"/>
      <c r="S28" s="171"/>
    </row>
    <row r="29" spans="1:19" ht="15.75">
      <c r="A29" s="192"/>
      <c r="B29" s="192"/>
      <c r="C29" s="184" t="s">
        <v>101</v>
      </c>
      <c r="D29" s="184"/>
      <c r="E29" s="184"/>
      <c r="F29" s="184"/>
      <c r="G29" s="61">
        <v>637.25</v>
      </c>
      <c r="H29" s="256">
        <f>G29</f>
        <v>637.25</v>
      </c>
      <c r="I29" s="256"/>
      <c r="J29" s="256"/>
      <c r="K29" s="256"/>
      <c r="L29" s="256">
        <f t="shared" si="1"/>
        <v>0</v>
      </c>
      <c r="M29" s="256"/>
      <c r="N29" s="346"/>
      <c r="O29" s="170"/>
      <c r="P29" s="311"/>
      <c r="Q29" s="311"/>
      <c r="R29" s="311"/>
      <c r="S29" s="171"/>
    </row>
    <row r="30" spans="1:19" ht="15.75">
      <c r="A30" s="192"/>
      <c r="B30" s="192"/>
      <c r="C30" s="184" t="s">
        <v>107</v>
      </c>
      <c r="D30" s="184"/>
      <c r="E30" s="184"/>
      <c r="F30" s="184"/>
      <c r="G30" s="61">
        <v>0</v>
      </c>
      <c r="H30" s="256">
        <f>G30</f>
        <v>0</v>
      </c>
      <c r="I30" s="256"/>
      <c r="J30" s="256"/>
      <c r="K30" s="256"/>
      <c r="L30" s="256">
        <f t="shared" si="1"/>
        <v>0</v>
      </c>
      <c r="M30" s="256"/>
      <c r="N30" s="346"/>
      <c r="O30" s="170"/>
      <c r="P30" s="311"/>
      <c r="Q30" s="311"/>
      <c r="R30" s="311"/>
      <c r="S30" s="171"/>
    </row>
    <row r="31" spans="1:19" ht="15.75">
      <c r="A31" s="192"/>
      <c r="B31" s="192"/>
      <c r="C31" s="184" t="s">
        <v>22</v>
      </c>
      <c r="D31" s="184"/>
      <c r="E31" s="184"/>
      <c r="F31" s="184"/>
      <c r="G31" s="61">
        <v>0</v>
      </c>
      <c r="H31" s="256">
        <f>G31</f>
        <v>0</v>
      </c>
      <c r="I31" s="256"/>
      <c r="J31" s="256"/>
      <c r="K31" s="256"/>
      <c r="L31" s="256">
        <f t="shared" si="1"/>
        <v>0</v>
      </c>
      <c r="M31" s="256"/>
      <c r="N31" s="346"/>
      <c r="O31" s="170"/>
      <c r="P31" s="311"/>
      <c r="Q31" s="311"/>
      <c r="R31" s="311"/>
      <c r="S31" s="171"/>
    </row>
    <row r="32" spans="1:19" ht="15.75">
      <c r="A32" s="192"/>
      <c r="B32" s="192"/>
      <c r="C32" s="184" t="s">
        <v>23</v>
      </c>
      <c r="D32" s="184"/>
      <c r="E32" s="184"/>
      <c r="F32" s="184"/>
      <c r="G32" s="61">
        <v>0</v>
      </c>
      <c r="H32" s="256">
        <f t="shared" si="0"/>
        <v>0</v>
      </c>
      <c r="I32" s="256"/>
      <c r="J32" s="256"/>
      <c r="K32" s="256"/>
      <c r="L32" s="256">
        <f t="shared" si="1"/>
        <v>0</v>
      </c>
      <c r="M32" s="256"/>
      <c r="N32" s="346"/>
      <c r="O32" s="170"/>
      <c r="P32" s="311"/>
      <c r="Q32" s="311"/>
      <c r="R32" s="311"/>
      <c r="S32" s="171"/>
    </row>
    <row r="33" spans="1:24" ht="15.75">
      <c r="A33" s="192"/>
      <c r="B33" s="192"/>
      <c r="C33" s="184" t="s">
        <v>24</v>
      </c>
      <c r="D33" s="184"/>
      <c r="E33" s="184"/>
      <c r="F33" s="184"/>
      <c r="G33" s="61">
        <v>21987.5</v>
      </c>
      <c r="H33" s="256">
        <f t="shared" si="0"/>
        <v>10639.112903225807</v>
      </c>
      <c r="I33" s="256"/>
      <c r="J33" s="256"/>
      <c r="K33" s="256"/>
      <c r="L33" s="256">
        <f t="shared" si="1"/>
        <v>11348.387096774193</v>
      </c>
      <c r="M33" s="256"/>
      <c r="N33" s="346"/>
      <c r="O33" s="170"/>
      <c r="P33" s="311"/>
      <c r="Q33" s="311"/>
      <c r="R33" s="311"/>
      <c r="S33" s="171"/>
    </row>
    <row r="34" spans="1:24" ht="15.75">
      <c r="A34" s="192"/>
      <c r="B34" s="192"/>
      <c r="C34" s="184" t="s">
        <v>25</v>
      </c>
      <c r="D34" s="184"/>
      <c r="E34" s="184"/>
      <c r="F34" s="184"/>
      <c r="G34" s="61">
        <v>11457.67</v>
      </c>
      <c r="H34" s="256">
        <f t="shared" si="0"/>
        <v>5544.0338709677426</v>
      </c>
      <c r="I34" s="256"/>
      <c r="J34" s="256"/>
      <c r="K34" s="256"/>
      <c r="L34" s="256">
        <f t="shared" si="1"/>
        <v>5913.6361290322575</v>
      </c>
      <c r="M34" s="256"/>
      <c r="N34" s="346"/>
      <c r="O34" s="170"/>
      <c r="P34" s="311"/>
      <c r="Q34" s="311"/>
      <c r="R34" s="311"/>
      <c r="S34" s="171"/>
    </row>
    <row r="35" spans="1:24" ht="15.75">
      <c r="A35" s="192"/>
      <c r="B35" s="192"/>
      <c r="C35" s="184" t="s">
        <v>26</v>
      </c>
      <c r="D35" s="184"/>
      <c r="E35" s="184"/>
      <c r="F35" s="184"/>
      <c r="G35" s="61">
        <v>0</v>
      </c>
      <c r="H35" s="256">
        <f t="shared" si="0"/>
        <v>0</v>
      </c>
      <c r="I35" s="256"/>
      <c r="J35" s="256"/>
      <c r="K35" s="256"/>
      <c r="L35" s="256">
        <f t="shared" si="1"/>
        <v>0</v>
      </c>
      <c r="M35" s="256"/>
      <c r="N35" s="346"/>
      <c r="O35" s="170"/>
      <c r="P35" s="311"/>
      <c r="Q35" s="311"/>
      <c r="R35" s="311"/>
      <c r="S35" s="171"/>
    </row>
    <row r="36" spans="1:24" ht="15.75">
      <c r="A36" s="192"/>
      <c r="B36" s="192"/>
      <c r="C36" s="184" t="s">
        <v>27</v>
      </c>
      <c r="D36" s="184"/>
      <c r="E36" s="184"/>
      <c r="F36" s="184"/>
      <c r="G36" s="61">
        <v>0</v>
      </c>
      <c r="H36" s="256">
        <f t="shared" si="0"/>
        <v>0</v>
      </c>
      <c r="I36" s="256"/>
      <c r="J36" s="256"/>
      <c r="K36" s="256"/>
      <c r="L36" s="256">
        <f t="shared" si="1"/>
        <v>0</v>
      </c>
      <c r="M36" s="256"/>
      <c r="N36" s="346"/>
      <c r="O36" s="170"/>
      <c r="P36" s="311"/>
      <c r="Q36" s="311"/>
      <c r="R36" s="311"/>
      <c r="S36" s="171"/>
    </row>
    <row r="37" spans="1:24" ht="15.75">
      <c r="A37" s="192"/>
      <c r="B37" s="192"/>
      <c r="C37" s="184" t="s">
        <v>28</v>
      </c>
      <c r="D37" s="184"/>
      <c r="E37" s="184"/>
      <c r="F37" s="184"/>
      <c r="G37" s="61">
        <v>0</v>
      </c>
      <c r="H37" s="256">
        <f t="shared" si="0"/>
        <v>0</v>
      </c>
      <c r="I37" s="256"/>
      <c r="J37" s="256"/>
      <c r="K37" s="256"/>
      <c r="L37" s="256">
        <f t="shared" si="1"/>
        <v>0</v>
      </c>
      <c r="M37" s="256"/>
      <c r="N37" s="346"/>
      <c r="O37" s="170"/>
      <c r="P37" s="311"/>
      <c r="Q37" s="311"/>
      <c r="R37" s="311"/>
      <c r="S37" s="171"/>
    </row>
    <row r="38" spans="1:24" ht="15.75">
      <c r="A38" s="192"/>
      <c r="B38" s="192"/>
      <c r="C38" s="184" t="s">
        <v>51</v>
      </c>
      <c r="D38" s="184"/>
      <c r="E38" s="184"/>
      <c r="F38" s="184"/>
      <c r="G38" s="61">
        <v>8138.89</v>
      </c>
      <c r="H38" s="256">
        <f t="shared" si="0"/>
        <v>3938.1725806451614</v>
      </c>
      <c r="I38" s="256"/>
      <c r="J38" s="256"/>
      <c r="K38" s="256"/>
      <c r="L38" s="256">
        <f t="shared" si="1"/>
        <v>4200.717419354839</v>
      </c>
      <c r="M38" s="256"/>
      <c r="N38" s="346"/>
      <c r="O38" s="170"/>
      <c r="P38" s="311"/>
      <c r="Q38" s="311"/>
      <c r="R38" s="311"/>
      <c r="S38" s="171"/>
    </row>
    <row r="39" spans="1:24" ht="15.75">
      <c r="A39" s="192"/>
      <c r="B39" s="192"/>
      <c r="C39" s="184" t="s">
        <v>104</v>
      </c>
      <c r="D39" s="184"/>
      <c r="E39" s="184"/>
      <c r="F39" s="184"/>
      <c r="G39" s="61">
        <v>0</v>
      </c>
      <c r="H39" s="256">
        <f t="shared" si="0"/>
        <v>0</v>
      </c>
      <c r="I39" s="256"/>
      <c r="J39" s="256"/>
      <c r="K39" s="256"/>
      <c r="L39" s="256">
        <f t="shared" si="1"/>
        <v>0</v>
      </c>
      <c r="M39" s="256"/>
      <c r="N39" s="346"/>
      <c r="O39" s="170"/>
      <c r="P39" s="311"/>
      <c r="Q39" s="311"/>
      <c r="R39" s="311"/>
      <c r="S39" s="171"/>
    </row>
    <row r="40" spans="1:24" ht="18.75">
      <c r="A40" s="319" t="s">
        <v>33</v>
      </c>
      <c r="B40" s="320"/>
      <c r="C40" s="313"/>
      <c r="D40" s="314"/>
      <c r="E40" s="314"/>
      <c r="F40" s="315"/>
      <c r="G40" s="61">
        <f>SUM(G23:G39)</f>
        <v>43380.08</v>
      </c>
      <c r="H40" s="321">
        <f>SUM(H23:K39)</f>
        <v>21917.33935483871</v>
      </c>
      <c r="I40" s="314"/>
      <c r="J40" s="314"/>
      <c r="K40" s="315"/>
      <c r="L40" s="304">
        <f>G40-H40</f>
        <v>21462.740645161291</v>
      </c>
      <c r="M40" s="304"/>
      <c r="N40" s="26">
        <v>1</v>
      </c>
      <c r="O40" s="170"/>
      <c r="P40" s="311"/>
      <c r="Q40" s="311"/>
      <c r="R40" s="311"/>
      <c r="S40" s="171"/>
    </row>
    <row r="41" spans="1:24" ht="15.75">
      <c r="A41" s="195" t="s">
        <v>39</v>
      </c>
      <c r="B41" s="195"/>
      <c r="C41" s="195"/>
      <c r="D41" s="195"/>
      <c r="E41" s="195"/>
      <c r="F41" s="195"/>
      <c r="G41" s="195"/>
      <c r="H41" s="195"/>
      <c r="I41" s="195"/>
      <c r="J41" s="195"/>
      <c r="K41" s="195"/>
      <c r="L41" s="195"/>
      <c r="M41" s="195"/>
      <c r="N41" s="13"/>
      <c r="O41" s="165"/>
      <c r="P41" s="312"/>
      <c r="Q41" s="312"/>
      <c r="R41" s="312"/>
      <c r="S41" s="166"/>
    </row>
    <row r="42" spans="1:24" ht="83.25" customHeight="1">
      <c r="A42" s="204"/>
      <c r="B42" s="204"/>
      <c r="C42" s="322" t="s">
        <v>35</v>
      </c>
      <c r="D42" s="323"/>
      <c r="E42" s="323"/>
      <c r="F42" s="324"/>
      <c r="G42" s="68" t="s">
        <v>36</v>
      </c>
      <c r="H42" s="325" t="s">
        <v>37</v>
      </c>
      <c r="I42" s="326"/>
      <c r="J42" s="326"/>
      <c r="K42" s="327"/>
      <c r="L42" s="325" t="s">
        <v>38</v>
      </c>
      <c r="M42" s="327"/>
      <c r="N42" s="72"/>
      <c r="O42" s="68" t="s">
        <v>74</v>
      </c>
      <c r="P42" s="68" t="s">
        <v>73</v>
      </c>
      <c r="Q42" s="68" t="s">
        <v>75</v>
      </c>
      <c r="R42" s="68" t="s">
        <v>62</v>
      </c>
      <c r="S42" s="370"/>
    </row>
    <row r="43" spans="1:24" ht="15" customHeight="1">
      <c r="A43" s="204" t="s">
        <v>105</v>
      </c>
      <c r="B43" s="204"/>
      <c r="C43" s="252" t="s">
        <v>93</v>
      </c>
      <c r="D43" s="252"/>
      <c r="E43" s="252"/>
      <c r="F43" s="252"/>
      <c r="G43" s="69">
        <v>1879.27</v>
      </c>
      <c r="H43" s="328">
        <f>$G43/$J$13*$J$14</f>
        <v>939.63499999999999</v>
      </c>
      <c r="I43" s="329"/>
      <c r="J43" s="329"/>
      <c r="K43" s="330"/>
      <c r="L43" s="328">
        <f>G43-H43</f>
        <v>939.63499999999999</v>
      </c>
      <c r="M43" s="330"/>
      <c r="N43" s="345"/>
      <c r="O43" s="377">
        <f>D17/J13*J15</f>
        <v>8542.136363636364</v>
      </c>
      <c r="P43" s="380">
        <f>O43/100*12</f>
        <v>1025.0563636363636</v>
      </c>
      <c r="Q43" s="380">
        <f>(L43+L44)-(P43)</f>
        <v>555.23863636363649</v>
      </c>
      <c r="R43" s="380">
        <f>L45+L46</f>
        <v>1195.895</v>
      </c>
      <c r="S43" s="371"/>
    </row>
    <row r="44" spans="1:24" ht="15.75">
      <c r="A44" s="204"/>
      <c r="B44" s="204"/>
      <c r="C44" s="252" t="s">
        <v>92</v>
      </c>
      <c r="D44" s="252"/>
      <c r="E44" s="252"/>
      <c r="F44" s="252"/>
      <c r="G44" s="69">
        <v>1281.32</v>
      </c>
      <c r="H44" s="328">
        <f t="shared" ref="H44:H46" si="2">$G44/$J$13*$J$14</f>
        <v>640.66</v>
      </c>
      <c r="I44" s="329"/>
      <c r="J44" s="329"/>
      <c r="K44" s="330"/>
      <c r="L44" s="328">
        <f t="shared" ref="L44:L46" si="3">G44-H44</f>
        <v>640.66</v>
      </c>
      <c r="M44" s="330"/>
      <c r="N44" s="346"/>
      <c r="O44" s="378"/>
      <c r="P44" s="381"/>
      <c r="Q44" s="381"/>
      <c r="R44" s="381"/>
      <c r="S44" s="371"/>
    </row>
    <row r="45" spans="1:24" ht="15" customHeight="1">
      <c r="A45" s="204"/>
      <c r="B45" s="204"/>
      <c r="C45" s="252" t="s">
        <v>94</v>
      </c>
      <c r="D45" s="252"/>
      <c r="E45" s="252"/>
      <c r="F45" s="252"/>
      <c r="G45" s="69">
        <v>1537.58</v>
      </c>
      <c r="H45" s="328">
        <f t="shared" si="2"/>
        <v>768.79</v>
      </c>
      <c r="I45" s="329"/>
      <c r="J45" s="329"/>
      <c r="K45" s="330"/>
      <c r="L45" s="328">
        <f t="shared" si="3"/>
        <v>768.79</v>
      </c>
      <c r="M45" s="330"/>
      <c r="N45" s="346"/>
      <c r="O45" s="378"/>
      <c r="P45" s="381"/>
      <c r="Q45" s="381"/>
      <c r="R45" s="381"/>
      <c r="S45" s="371"/>
      <c r="T45" s="12"/>
      <c r="U45" s="12"/>
      <c r="V45" s="12"/>
      <c r="W45" s="12"/>
      <c r="X45" s="12"/>
    </row>
    <row r="46" spans="1:24" ht="15" customHeight="1">
      <c r="A46" s="204"/>
      <c r="B46" s="204"/>
      <c r="C46" s="252" t="s">
        <v>91</v>
      </c>
      <c r="D46" s="252"/>
      <c r="E46" s="252"/>
      <c r="F46" s="252"/>
      <c r="G46" s="69">
        <v>854.21</v>
      </c>
      <c r="H46" s="328">
        <f t="shared" si="2"/>
        <v>427.10500000000002</v>
      </c>
      <c r="I46" s="329"/>
      <c r="J46" s="329"/>
      <c r="K46" s="330"/>
      <c r="L46" s="328">
        <f t="shared" si="3"/>
        <v>427.10500000000002</v>
      </c>
      <c r="M46" s="330"/>
      <c r="N46" s="346"/>
      <c r="O46" s="379"/>
      <c r="P46" s="382"/>
      <c r="Q46" s="382"/>
      <c r="R46" s="382"/>
      <c r="S46" s="372"/>
      <c r="T46" s="12"/>
      <c r="U46" s="12"/>
      <c r="V46" s="12"/>
      <c r="W46" s="12"/>
      <c r="X46" s="12"/>
    </row>
    <row r="47" spans="1:24" ht="15.75">
      <c r="A47" s="319" t="s">
        <v>33</v>
      </c>
      <c r="B47" s="320"/>
      <c r="C47" s="332"/>
      <c r="D47" s="333"/>
      <c r="E47" s="333"/>
      <c r="F47" s="334"/>
      <c r="G47" s="69"/>
      <c r="H47" s="328"/>
      <c r="I47" s="329"/>
      <c r="J47" s="329"/>
      <c r="K47" s="330"/>
      <c r="L47" s="335">
        <f>SUM(L43:M46)</f>
        <v>2776.19</v>
      </c>
      <c r="M47" s="336"/>
      <c r="N47" s="15"/>
      <c r="O47" s="170"/>
      <c r="P47" s="311"/>
      <c r="Q47" s="311"/>
      <c r="R47" s="311"/>
      <c r="S47" s="171"/>
    </row>
    <row r="48" spans="1:24" ht="15.75">
      <c r="A48" s="195" t="s">
        <v>44</v>
      </c>
      <c r="B48" s="195"/>
      <c r="C48" s="195"/>
      <c r="D48" s="195"/>
      <c r="E48" s="195"/>
      <c r="F48" s="195"/>
      <c r="G48" s="195"/>
      <c r="H48" s="195"/>
      <c r="I48" s="195"/>
      <c r="J48" s="195"/>
      <c r="K48" s="195"/>
      <c r="L48" s="195"/>
      <c r="M48" s="195"/>
      <c r="N48" s="34"/>
      <c r="O48" s="170"/>
      <c r="P48" s="311"/>
      <c r="Q48" s="311"/>
      <c r="R48" s="311"/>
      <c r="S48" s="171"/>
    </row>
    <row r="49" spans="1:19" ht="15" customHeight="1">
      <c r="A49" s="192" t="s">
        <v>45</v>
      </c>
      <c r="B49" s="192"/>
      <c r="C49" s="212" t="s">
        <v>46</v>
      </c>
      <c r="D49" s="212"/>
      <c r="E49" s="212"/>
      <c r="F49" s="212"/>
      <c r="G49" s="214" t="s">
        <v>47</v>
      </c>
      <c r="H49" s="363" t="s">
        <v>65</v>
      </c>
      <c r="I49" s="364"/>
      <c r="J49" s="363" t="s">
        <v>106</v>
      </c>
      <c r="K49" s="364"/>
      <c r="L49" s="214" t="s">
        <v>48</v>
      </c>
      <c r="M49" s="214"/>
      <c r="N49" s="348"/>
      <c r="O49" s="170"/>
      <c r="P49" s="311"/>
      <c r="Q49" s="311"/>
      <c r="R49" s="311"/>
      <c r="S49" s="171"/>
    </row>
    <row r="50" spans="1:19" ht="55.5" customHeight="1">
      <c r="A50" s="192"/>
      <c r="B50" s="192"/>
      <c r="C50" s="212"/>
      <c r="D50" s="212"/>
      <c r="E50" s="212"/>
      <c r="F50" s="212"/>
      <c r="G50" s="214"/>
      <c r="H50" s="365"/>
      <c r="I50" s="366"/>
      <c r="J50" s="365"/>
      <c r="K50" s="366"/>
      <c r="L50" s="214"/>
      <c r="M50" s="214"/>
      <c r="N50" s="349"/>
      <c r="O50" s="170"/>
      <c r="P50" s="311"/>
      <c r="Q50" s="311"/>
      <c r="R50" s="311"/>
      <c r="S50" s="171"/>
    </row>
    <row r="51" spans="1:19" ht="15.75">
      <c r="A51" s="192"/>
      <c r="B51" s="192"/>
      <c r="C51" s="184" t="s">
        <v>49</v>
      </c>
      <c r="D51" s="184"/>
      <c r="E51" s="184"/>
      <c r="F51" s="184"/>
      <c r="G51" s="70">
        <v>3010.38</v>
      </c>
      <c r="H51" s="321">
        <f>H33-(H45+H46)</f>
        <v>9443.2179032258064</v>
      </c>
      <c r="I51" s="361"/>
      <c r="J51" s="321">
        <f>(H51*J16)-D12</f>
        <v>269.2080146370422</v>
      </c>
      <c r="K51" s="361"/>
      <c r="L51" s="256">
        <f>IF(J51&lt;=0,G51,G51-J51)</f>
        <v>2741.1719853629579</v>
      </c>
      <c r="M51" s="256"/>
      <c r="N51" s="345"/>
      <c r="O51" s="170"/>
      <c r="P51" s="311"/>
      <c r="Q51" s="311"/>
      <c r="R51" s="311"/>
      <c r="S51" s="171"/>
    </row>
    <row r="52" spans="1:19" ht="15.75">
      <c r="A52" s="192"/>
      <c r="B52" s="192"/>
      <c r="C52" s="184" t="s">
        <v>50</v>
      </c>
      <c r="D52" s="184"/>
      <c r="E52" s="184"/>
      <c r="F52" s="184"/>
      <c r="G52" s="70">
        <v>213.81</v>
      </c>
      <c r="H52" s="321"/>
      <c r="I52" s="361"/>
      <c r="J52" s="321">
        <f>G52</f>
        <v>213.81</v>
      </c>
      <c r="K52" s="361"/>
      <c r="L52" s="256">
        <f>G52-J52</f>
        <v>0</v>
      </c>
      <c r="M52" s="256"/>
      <c r="N52" s="347"/>
      <c r="O52" s="170"/>
      <c r="P52" s="311"/>
      <c r="Q52" s="311"/>
      <c r="R52" s="311"/>
      <c r="S52" s="171"/>
    </row>
    <row r="53" spans="1:19" ht="18.75">
      <c r="A53" s="200" t="s">
        <v>33</v>
      </c>
      <c r="B53" s="200"/>
      <c r="C53" s="183"/>
      <c r="D53" s="183"/>
      <c r="E53" s="183"/>
      <c r="F53" s="183"/>
      <c r="G53" s="70"/>
      <c r="H53" s="256"/>
      <c r="I53" s="256"/>
      <c r="J53" s="256"/>
      <c r="K53" s="256"/>
      <c r="L53" s="304">
        <f>SUM(L51+L52)</f>
        <v>2741.1719853629579</v>
      </c>
      <c r="M53" s="304"/>
      <c r="N53" s="26">
        <v>3</v>
      </c>
      <c r="O53" s="170"/>
      <c r="P53" s="311"/>
      <c r="Q53" s="311"/>
      <c r="R53" s="311"/>
      <c r="S53" s="171"/>
    </row>
    <row r="54" spans="1:19" s="59" customFormat="1" ht="18.75" customHeight="1">
      <c r="A54" s="195" t="s">
        <v>102</v>
      </c>
      <c r="B54" s="195"/>
      <c r="C54" s="195"/>
      <c r="D54" s="195"/>
      <c r="E54" s="195"/>
      <c r="F54" s="195"/>
      <c r="G54" s="195"/>
      <c r="H54" s="195"/>
      <c r="I54" s="195"/>
      <c r="J54" s="195"/>
      <c r="K54" s="195"/>
      <c r="L54" s="195"/>
      <c r="M54" s="195"/>
      <c r="N54" s="58"/>
      <c r="O54" s="170"/>
      <c r="P54" s="311"/>
      <c r="Q54" s="311"/>
      <c r="R54" s="311"/>
      <c r="S54" s="171"/>
    </row>
    <row r="55" spans="1:19" ht="14.45" customHeight="1">
      <c r="A55" s="192" t="s">
        <v>103</v>
      </c>
      <c r="B55" s="192"/>
      <c r="C55" s="299" t="s">
        <v>60</v>
      </c>
      <c r="D55" s="300"/>
      <c r="E55" s="300"/>
      <c r="F55" s="300"/>
      <c r="G55" s="213">
        <f>L40-L53</f>
        <v>18721.568659798333</v>
      </c>
      <c r="H55" s="213"/>
      <c r="I55" s="213"/>
      <c r="J55" s="213"/>
      <c r="K55" s="213"/>
      <c r="L55" s="213"/>
      <c r="M55" s="213"/>
      <c r="N55" s="238"/>
      <c r="O55" s="170"/>
      <c r="P55" s="311"/>
      <c r="Q55" s="311"/>
      <c r="R55" s="311"/>
      <c r="S55" s="171"/>
    </row>
    <row r="56" spans="1:19" ht="14.45" customHeight="1">
      <c r="A56" s="192"/>
      <c r="B56" s="192"/>
      <c r="C56" s="300"/>
      <c r="D56" s="300"/>
      <c r="E56" s="300"/>
      <c r="F56" s="300"/>
      <c r="G56" s="213"/>
      <c r="H56" s="213"/>
      <c r="I56" s="213"/>
      <c r="J56" s="213"/>
      <c r="K56" s="213"/>
      <c r="L56" s="213"/>
      <c r="M56" s="213"/>
      <c r="N56" s="239"/>
      <c r="O56" s="165"/>
      <c r="P56" s="312"/>
      <c r="Q56" s="312"/>
      <c r="R56" s="312"/>
      <c r="S56" s="166"/>
    </row>
    <row r="59" spans="1:19" ht="39.75" customHeight="1">
      <c r="A59" s="281" t="s">
        <v>182</v>
      </c>
      <c r="B59" s="281"/>
      <c r="C59" s="281"/>
      <c r="D59" s="281"/>
      <c r="F59" s="282" t="s">
        <v>183</v>
      </c>
      <c r="G59" s="282"/>
      <c r="H59" s="282"/>
      <c r="I59" s="282"/>
      <c r="J59" s="282"/>
      <c r="L59" s="234" t="s">
        <v>186</v>
      </c>
      <c r="M59" s="234"/>
      <c r="N59" s="234"/>
      <c r="O59" s="234"/>
    </row>
    <row r="60" spans="1:19">
      <c r="A60" s="205" t="s">
        <v>54</v>
      </c>
      <c r="B60" s="205"/>
      <c r="C60" s="205"/>
      <c r="D60" s="125">
        <f>H33</f>
        <v>10639.112903225807</v>
      </c>
      <c r="F60" s="205" t="s">
        <v>65</v>
      </c>
      <c r="G60" s="205"/>
      <c r="H60" s="205"/>
      <c r="I60" s="205"/>
      <c r="J60" s="125">
        <f>D16/D13*D14</f>
        <v>9481.7951612903234</v>
      </c>
    </row>
    <row r="61" spans="1:19">
      <c r="A61" s="205" t="s">
        <v>55</v>
      </c>
      <c r="B61" s="205"/>
      <c r="C61" s="205"/>
      <c r="D61" s="125">
        <f>H45+H46</f>
        <v>1195.895</v>
      </c>
      <c r="F61" s="205" t="s">
        <v>66</v>
      </c>
      <c r="G61" s="205"/>
      <c r="H61" s="205"/>
      <c r="I61" s="205"/>
      <c r="J61" s="125">
        <f>(J60*J16)-D12</f>
        <v>279.62387096774228</v>
      </c>
    </row>
    <row r="62" spans="1:19" ht="37.5">
      <c r="A62" s="205" t="s">
        <v>56</v>
      </c>
      <c r="B62" s="205"/>
      <c r="C62" s="205"/>
      <c r="D62" s="125">
        <f>D60-D61</f>
        <v>9443.2179032258064</v>
      </c>
      <c r="F62" s="205" t="s">
        <v>67</v>
      </c>
      <c r="G62" s="205"/>
      <c r="H62" s="205"/>
      <c r="I62" s="205"/>
      <c r="J62" s="127">
        <f>IF(J61&lt;=0,G51,G51-J61)</f>
        <v>2730.7561290322578</v>
      </c>
      <c r="K62" s="133" t="s">
        <v>184</v>
      </c>
    </row>
    <row r="63" spans="1:19">
      <c r="A63" s="205" t="s">
        <v>57</v>
      </c>
      <c r="B63" s="205"/>
      <c r="C63" s="205"/>
      <c r="D63" s="126">
        <v>0.27</v>
      </c>
      <c r="F63" s="206"/>
      <c r="G63" s="206"/>
      <c r="H63" s="206"/>
      <c r="I63" s="5"/>
    </row>
    <row r="64" spans="1:19">
      <c r="A64" s="205" t="s">
        <v>58</v>
      </c>
      <c r="B64" s="205"/>
      <c r="C64" s="205"/>
      <c r="D64" s="125">
        <f>(D62*D63)-D12</f>
        <v>269.20883387096774</v>
      </c>
      <c r="F64" s="206"/>
      <c r="G64" s="206"/>
      <c r="H64" s="206"/>
      <c r="I64" s="4"/>
    </row>
    <row r="65" spans="1:9" ht="30">
      <c r="A65" s="205" t="s">
        <v>59</v>
      </c>
      <c r="B65" s="205"/>
      <c r="C65" s="205"/>
      <c r="D65" s="127">
        <f>IF(D64&lt;=0,G51,G51-D64)</f>
        <v>2741.1711661290324</v>
      </c>
      <c r="E65" s="131" t="s">
        <v>185</v>
      </c>
      <c r="F65" s="206"/>
      <c r="G65" s="206"/>
      <c r="H65" s="206"/>
      <c r="I65" s="7"/>
    </row>
  </sheetData>
  <mergeCells count="195">
    <mergeCell ref="A1:S1"/>
    <mergeCell ref="A54:M54"/>
    <mergeCell ref="A4:S4"/>
    <mergeCell ref="A5:M5"/>
    <mergeCell ref="N5:N18"/>
    <mergeCell ref="O5:S5"/>
    <mergeCell ref="A6:C6"/>
    <mergeCell ref="D6:F6"/>
    <mergeCell ref="G6:I6"/>
    <mergeCell ref="J6:M6"/>
    <mergeCell ref="O6:S16"/>
    <mergeCell ref="A9:C9"/>
    <mergeCell ref="D9:F9"/>
    <mergeCell ref="G9:I9"/>
    <mergeCell ref="J9:M9"/>
    <mergeCell ref="A10:C10"/>
    <mergeCell ref="D10:F10"/>
    <mergeCell ref="G10:I10"/>
    <mergeCell ref="J10:M10"/>
    <mergeCell ref="A7:C7"/>
    <mergeCell ref="D7:F7"/>
    <mergeCell ref="G7:I7"/>
    <mergeCell ref="J7:M7"/>
    <mergeCell ref="A8:C8"/>
    <mergeCell ref="D8:F8"/>
    <mergeCell ref="G8:I8"/>
    <mergeCell ref="J8:M8"/>
    <mergeCell ref="A13:C13"/>
    <mergeCell ref="D13:F13"/>
    <mergeCell ref="G13:I13"/>
    <mergeCell ref="J13:M13"/>
    <mergeCell ref="A14:C14"/>
    <mergeCell ref="D14:F14"/>
    <mergeCell ref="G14:I14"/>
    <mergeCell ref="J14:M14"/>
    <mergeCell ref="A11:C11"/>
    <mergeCell ref="D11:F11"/>
    <mergeCell ref="G11:I11"/>
    <mergeCell ref="J11:M11"/>
    <mergeCell ref="A12:C12"/>
    <mergeCell ref="D12:F12"/>
    <mergeCell ref="G12:I12"/>
    <mergeCell ref="J12:M12"/>
    <mergeCell ref="A17:C17"/>
    <mergeCell ref="D17:F17"/>
    <mergeCell ref="G17:I17"/>
    <mergeCell ref="J17:M17"/>
    <mergeCell ref="A18:C18"/>
    <mergeCell ref="D18:M18"/>
    <mergeCell ref="A15:C15"/>
    <mergeCell ref="D15:F15"/>
    <mergeCell ref="G15:I15"/>
    <mergeCell ref="J15:M15"/>
    <mergeCell ref="A16:C16"/>
    <mergeCell ref="D16:F16"/>
    <mergeCell ref="G16:I16"/>
    <mergeCell ref="J16:M16"/>
    <mergeCell ref="N23:N39"/>
    <mergeCell ref="O23:S41"/>
    <mergeCell ref="C24:F24"/>
    <mergeCell ref="H24:K24"/>
    <mergeCell ref="L24:M24"/>
    <mergeCell ref="C25:F25"/>
    <mergeCell ref="A19:M19"/>
    <mergeCell ref="O19:S19"/>
    <mergeCell ref="A20:B22"/>
    <mergeCell ref="C20:F22"/>
    <mergeCell ref="G20:G22"/>
    <mergeCell ref="H20:K22"/>
    <mergeCell ref="L20:M22"/>
    <mergeCell ref="N20:N22"/>
    <mergeCell ref="O20:S22"/>
    <mergeCell ref="H25:K25"/>
    <mergeCell ref="L25:M25"/>
    <mergeCell ref="C26:F26"/>
    <mergeCell ref="H26:K26"/>
    <mergeCell ref="L26:M26"/>
    <mergeCell ref="C27:F27"/>
    <mergeCell ref="H27:K27"/>
    <mergeCell ref="L27:M27"/>
    <mergeCell ref="A23:B39"/>
    <mergeCell ref="C23:F23"/>
    <mergeCell ref="H23:K23"/>
    <mergeCell ref="L23:M23"/>
    <mergeCell ref="C30:F30"/>
    <mergeCell ref="H30:K30"/>
    <mergeCell ref="L30:M30"/>
    <mergeCell ref="C31:F31"/>
    <mergeCell ref="H31:K31"/>
    <mergeCell ref="L31:M31"/>
    <mergeCell ref="C28:F28"/>
    <mergeCell ref="H28:K28"/>
    <mergeCell ref="L28:M28"/>
    <mergeCell ref="C29:F29"/>
    <mergeCell ref="H29:K29"/>
    <mergeCell ref="L29:M29"/>
    <mergeCell ref="C34:F34"/>
    <mergeCell ref="H34:K34"/>
    <mergeCell ref="L34:M34"/>
    <mergeCell ref="C35:F35"/>
    <mergeCell ref="H35:K35"/>
    <mergeCell ref="L35:M35"/>
    <mergeCell ref="C32:F32"/>
    <mergeCell ref="H32:K32"/>
    <mergeCell ref="L32:M32"/>
    <mergeCell ref="C33:F33"/>
    <mergeCell ref="H33:K33"/>
    <mergeCell ref="L33:M33"/>
    <mergeCell ref="C38:F38"/>
    <mergeCell ref="H38:K38"/>
    <mergeCell ref="L38:M38"/>
    <mergeCell ref="C39:F39"/>
    <mergeCell ref="H39:K39"/>
    <mergeCell ref="L39:M39"/>
    <mergeCell ref="C36:F36"/>
    <mergeCell ref="H36:K36"/>
    <mergeCell ref="L36:M36"/>
    <mergeCell ref="C37:F37"/>
    <mergeCell ref="H37:K37"/>
    <mergeCell ref="L37:M37"/>
    <mergeCell ref="A40:B40"/>
    <mergeCell ref="C40:F40"/>
    <mergeCell ref="H40:K40"/>
    <mergeCell ref="L40:M40"/>
    <mergeCell ref="A41:M41"/>
    <mergeCell ref="A42:B42"/>
    <mergeCell ref="C42:F42"/>
    <mergeCell ref="H42:K42"/>
    <mergeCell ref="L42:M42"/>
    <mergeCell ref="S42:S46"/>
    <mergeCell ref="A43:B46"/>
    <mergeCell ref="C43:F43"/>
    <mergeCell ref="H43:K43"/>
    <mergeCell ref="L43:M43"/>
    <mergeCell ref="N43:N46"/>
    <mergeCell ref="O43:O46"/>
    <mergeCell ref="P43:P46"/>
    <mergeCell ref="Q43:Q46"/>
    <mergeCell ref="R43:R46"/>
    <mergeCell ref="C46:F46"/>
    <mergeCell ref="H46:K46"/>
    <mergeCell ref="L46:M46"/>
    <mergeCell ref="C44:F44"/>
    <mergeCell ref="H44:K44"/>
    <mergeCell ref="L44:M44"/>
    <mergeCell ref="C45:F45"/>
    <mergeCell ref="H45:K45"/>
    <mergeCell ref="L45:M45"/>
    <mergeCell ref="N49:N50"/>
    <mergeCell ref="C51:F51"/>
    <mergeCell ref="H51:I51"/>
    <mergeCell ref="J51:K51"/>
    <mergeCell ref="L51:M51"/>
    <mergeCell ref="N51:N52"/>
    <mergeCell ref="C52:F52"/>
    <mergeCell ref="H52:I52"/>
    <mergeCell ref="A55:B56"/>
    <mergeCell ref="C55:F56"/>
    <mergeCell ref="G55:M56"/>
    <mergeCell ref="N55:N56"/>
    <mergeCell ref="A47:B47"/>
    <mergeCell ref="C47:F47"/>
    <mergeCell ref="H47:K47"/>
    <mergeCell ref="L47:M47"/>
    <mergeCell ref="A48:M48"/>
    <mergeCell ref="A49:B52"/>
    <mergeCell ref="C49:F50"/>
    <mergeCell ref="G49:G50"/>
    <mergeCell ref="H49:I50"/>
    <mergeCell ref="J49:K50"/>
    <mergeCell ref="L49:M50"/>
    <mergeCell ref="L59:O59"/>
    <mergeCell ref="U1:V1"/>
    <mergeCell ref="A2:S2"/>
    <mergeCell ref="A64:C64"/>
    <mergeCell ref="F64:H64"/>
    <mergeCell ref="A65:C65"/>
    <mergeCell ref="F65:H65"/>
    <mergeCell ref="A60:C60"/>
    <mergeCell ref="F60:I60"/>
    <mergeCell ref="A61:C61"/>
    <mergeCell ref="F61:I61"/>
    <mergeCell ref="A62:C62"/>
    <mergeCell ref="F62:I62"/>
    <mergeCell ref="A59:D59"/>
    <mergeCell ref="F59:J59"/>
    <mergeCell ref="J52:K52"/>
    <mergeCell ref="L52:M52"/>
    <mergeCell ref="A53:B53"/>
    <mergeCell ref="C53:F53"/>
    <mergeCell ref="H53:K53"/>
    <mergeCell ref="L53:M53"/>
    <mergeCell ref="A63:C63"/>
    <mergeCell ref="F63:H63"/>
    <mergeCell ref="O47:S56"/>
  </mergeCells>
  <hyperlinks>
    <hyperlink ref="U1:V1" location="İÇİNDEKİLER!A1" display="İÇİNDEKİLER"/>
  </hyperlinks>
  <pageMargins left="0.7" right="0.7" top="0.75" bottom="0.75" header="0.3" footer="0.3"/>
  <pageSetup paperSize="9" orientation="portrait" horizontalDpi="4294967294" verticalDpi="4294967294"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68"/>
  <sheetViews>
    <sheetView topLeftCell="J43" zoomScale="90" zoomScaleNormal="90" workbookViewId="0">
      <selection activeCell="O47" sqref="O47:U56"/>
    </sheetView>
  </sheetViews>
  <sheetFormatPr defaultColWidth="9.140625" defaultRowHeight="15"/>
  <cols>
    <col min="1" max="2" width="9.140625" style="27"/>
    <col min="3" max="3" width="17.28515625" style="27" customWidth="1"/>
    <col min="4" max="6" width="9.140625" style="27"/>
    <col min="7" max="7" width="11.140625" style="27" customWidth="1"/>
    <col min="8" max="12" width="9.140625" style="27"/>
    <col min="13" max="14" width="6.85546875" style="27" customWidth="1"/>
    <col min="15" max="15" width="21.28515625" style="27" customWidth="1"/>
    <col min="16" max="16" width="26.5703125" style="27" customWidth="1"/>
    <col min="17" max="17" width="15.28515625" style="27" customWidth="1"/>
    <col min="18" max="18" width="15.42578125" style="27" customWidth="1"/>
    <col min="19" max="19" width="19.42578125" style="27" customWidth="1"/>
    <col min="20" max="20" width="26.42578125" style="27" customWidth="1"/>
    <col min="21" max="22" width="6" style="27" customWidth="1"/>
    <col min="23" max="23" width="11.85546875" style="27" customWidth="1"/>
    <col min="24" max="24" width="8.140625" style="27" customWidth="1"/>
    <col min="25" max="26" width="6" style="27" customWidth="1"/>
    <col min="27" max="16384" width="9.140625" style="27"/>
  </cols>
  <sheetData>
    <row r="1" spans="1:37" ht="44.45" customHeight="1">
      <c r="A1" s="401" t="s">
        <v>169</v>
      </c>
      <c r="B1" s="402"/>
      <c r="C1" s="402"/>
      <c r="D1" s="402"/>
      <c r="E1" s="402"/>
      <c r="F1" s="402"/>
      <c r="G1" s="402"/>
      <c r="H1" s="402"/>
      <c r="I1" s="402"/>
      <c r="J1" s="402"/>
      <c r="K1" s="402"/>
      <c r="L1" s="402"/>
      <c r="M1" s="402"/>
      <c r="N1" s="402"/>
      <c r="O1" s="402"/>
      <c r="P1" s="402"/>
      <c r="Q1" s="402"/>
      <c r="R1" s="402"/>
      <c r="S1" s="402"/>
      <c r="T1" s="402"/>
      <c r="U1" s="403"/>
      <c r="V1" s="67"/>
      <c r="W1" s="156" t="s">
        <v>175</v>
      </c>
      <c r="X1" s="156"/>
      <c r="Y1" s="67"/>
      <c r="Z1" s="67"/>
      <c r="AA1" s="67"/>
      <c r="AB1" s="67"/>
      <c r="AC1" s="67"/>
      <c r="AD1" s="67"/>
      <c r="AE1" s="67"/>
      <c r="AF1" s="67"/>
      <c r="AG1" s="67"/>
      <c r="AH1" s="67"/>
      <c r="AI1" s="67"/>
      <c r="AJ1" s="67"/>
      <c r="AK1" s="67"/>
    </row>
    <row r="2" spans="1:37" s="93" customFormat="1" ht="31.5" customHeight="1" thickBot="1">
      <c r="A2" s="404" t="s">
        <v>171</v>
      </c>
      <c r="B2" s="405"/>
      <c r="C2" s="405"/>
      <c r="D2" s="405"/>
      <c r="E2" s="405"/>
      <c r="F2" s="405"/>
      <c r="G2" s="405"/>
      <c r="H2" s="405"/>
      <c r="I2" s="405"/>
      <c r="J2" s="405"/>
      <c r="K2" s="405"/>
      <c r="L2" s="405"/>
      <c r="M2" s="405"/>
      <c r="N2" s="405"/>
      <c r="O2" s="405"/>
      <c r="P2" s="405"/>
      <c r="Q2" s="405"/>
      <c r="R2" s="405"/>
      <c r="S2" s="405"/>
      <c r="T2" s="405"/>
      <c r="U2" s="406"/>
      <c r="V2" s="67"/>
      <c r="W2" s="67"/>
      <c r="X2" s="67"/>
      <c r="Y2" s="67"/>
      <c r="Z2" s="67"/>
      <c r="AA2" s="67"/>
      <c r="AB2" s="67"/>
      <c r="AC2" s="67"/>
      <c r="AD2" s="67"/>
      <c r="AE2" s="67"/>
      <c r="AF2" s="67"/>
      <c r="AG2" s="67"/>
      <c r="AH2" s="67"/>
      <c r="AI2" s="67"/>
      <c r="AJ2" s="67"/>
      <c r="AK2" s="67"/>
    </row>
    <row r="3" spans="1:37" s="89" customFormat="1" ht="23.25">
      <c r="A3" s="90"/>
      <c r="B3" s="90"/>
      <c r="C3" s="90"/>
      <c r="D3" s="90"/>
      <c r="E3" s="90"/>
      <c r="F3" s="90"/>
      <c r="G3" s="90"/>
      <c r="H3" s="90"/>
      <c r="I3" s="90"/>
      <c r="J3" s="90"/>
      <c r="K3" s="90"/>
      <c r="L3" s="90"/>
      <c r="M3" s="90"/>
      <c r="N3" s="90"/>
      <c r="O3" s="90"/>
      <c r="P3" s="90"/>
      <c r="Q3" s="90"/>
      <c r="R3" s="90"/>
      <c r="S3" s="90"/>
      <c r="T3" s="90"/>
      <c r="U3" s="90"/>
      <c r="V3" s="67"/>
      <c r="W3" s="67"/>
      <c r="X3" s="67"/>
      <c r="Y3" s="67"/>
      <c r="Z3" s="67"/>
      <c r="AA3" s="67"/>
      <c r="AB3" s="67"/>
      <c r="AC3" s="67"/>
      <c r="AD3" s="67"/>
      <c r="AE3" s="67"/>
      <c r="AF3" s="67"/>
      <c r="AG3" s="67"/>
      <c r="AH3" s="67"/>
      <c r="AI3" s="67"/>
      <c r="AJ3" s="67"/>
      <c r="AK3" s="67"/>
    </row>
    <row r="4" spans="1:37" ht="28.5" customHeight="1">
      <c r="A4" s="258" t="s">
        <v>0</v>
      </c>
      <c r="B4" s="259"/>
      <c r="C4" s="259"/>
      <c r="D4" s="259"/>
      <c r="E4" s="259"/>
      <c r="F4" s="259"/>
      <c r="G4" s="259"/>
      <c r="H4" s="259"/>
      <c r="I4" s="259"/>
      <c r="J4" s="259"/>
      <c r="K4" s="259"/>
      <c r="L4" s="259"/>
      <c r="M4" s="259"/>
      <c r="N4" s="259"/>
      <c r="O4" s="259"/>
      <c r="P4" s="259"/>
      <c r="Q4" s="259"/>
      <c r="R4" s="259"/>
      <c r="S4" s="259"/>
      <c r="T4" s="259"/>
      <c r="U4" s="260"/>
    </row>
    <row r="5" spans="1:37" ht="18.75">
      <c r="A5" s="181" t="s">
        <v>1</v>
      </c>
      <c r="B5" s="181"/>
      <c r="C5" s="181"/>
      <c r="D5" s="181"/>
      <c r="E5" s="181"/>
      <c r="F5" s="181"/>
      <c r="G5" s="181"/>
      <c r="H5" s="181"/>
      <c r="I5" s="181"/>
      <c r="J5" s="181"/>
      <c r="K5" s="181"/>
      <c r="L5" s="181"/>
      <c r="M5" s="181"/>
      <c r="N5" s="350"/>
      <c r="O5" s="261"/>
      <c r="P5" s="261"/>
      <c r="Q5" s="261"/>
      <c r="R5" s="261"/>
      <c r="S5" s="261"/>
      <c r="T5" s="261"/>
      <c r="U5" s="261"/>
    </row>
    <row r="6" spans="1:37" ht="15" customHeight="1">
      <c r="A6" s="182" t="s">
        <v>2</v>
      </c>
      <c r="B6" s="182"/>
      <c r="C6" s="182"/>
      <c r="D6" s="183"/>
      <c r="E6" s="183"/>
      <c r="F6" s="183"/>
      <c r="G6" s="184" t="s">
        <v>3</v>
      </c>
      <c r="H6" s="184"/>
      <c r="I6" s="184"/>
      <c r="J6" s="183"/>
      <c r="K6" s="183"/>
      <c r="L6" s="183"/>
      <c r="M6" s="183"/>
      <c r="N6" s="351"/>
      <c r="O6" s="170"/>
      <c r="P6" s="311"/>
      <c r="Q6" s="311"/>
      <c r="R6" s="311"/>
      <c r="S6" s="311"/>
      <c r="T6" s="311"/>
      <c r="U6" s="171"/>
    </row>
    <row r="7" spans="1:37" ht="15" customHeight="1">
      <c r="A7" s="184" t="s">
        <v>4</v>
      </c>
      <c r="B7" s="184"/>
      <c r="C7" s="184"/>
      <c r="D7" s="183"/>
      <c r="E7" s="183"/>
      <c r="F7" s="183"/>
      <c r="G7" s="184" t="s">
        <v>3</v>
      </c>
      <c r="H7" s="184"/>
      <c r="I7" s="184"/>
      <c r="J7" s="183"/>
      <c r="K7" s="183"/>
      <c r="L7" s="183"/>
      <c r="M7" s="183"/>
      <c r="N7" s="351"/>
      <c r="O7" s="170"/>
      <c r="P7" s="311"/>
      <c r="Q7" s="311"/>
      <c r="R7" s="311"/>
      <c r="S7" s="311"/>
      <c r="T7" s="311"/>
      <c r="U7" s="171"/>
    </row>
    <row r="8" spans="1:37" ht="15" customHeight="1">
      <c r="A8" s="184" t="s">
        <v>5</v>
      </c>
      <c r="B8" s="184"/>
      <c r="C8" s="184"/>
      <c r="D8" s="183"/>
      <c r="E8" s="183"/>
      <c r="F8" s="183"/>
      <c r="G8" s="184" t="s">
        <v>9</v>
      </c>
      <c r="H8" s="184"/>
      <c r="I8" s="184"/>
      <c r="J8" s="183"/>
      <c r="K8" s="183"/>
      <c r="L8" s="183"/>
      <c r="M8" s="183"/>
      <c r="N8" s="351"/>
      <c r="O8" s="170"/>
      <c r="P8" s="311"/>
      <c r="Q8" s="311"/>
      <c r="R8" s="311"/>
      <c r="S8" s="311"/>
      <c r="T8" s="311"/>
      <c r="U8" s="171"/>
    </row>
    <row r="9" spans="1:37" ht="15" customHeight="1">
      <c r="A9" s="184" t="s">
        <v>6</v>
      </c>
      <c r="B9" s="184"/>
      <c r="C9" s="184"/>
      <c r="D9" s="183"/>
      <c r="E9" s="183"/>
      <c r="F9" s="183"/>
      <c r="G9" s="184" t="s">
        <v>10</v>
      </c>
      <c r="H9" s="184"/>
      <c r="I9" s="184"/>
      <c r="J9" s="183"/>
      <c r="K9" s="183"/>
      <c r="L9" s="183"/>
      <c r="M9" s="183"/>
      <c r="N9" s="351"/>
      <c r="O9" s="170"/>
      <c r="P9" s="311"/>
      <c r="Q9" s="311"/>
      <c r="R9" s="311"/>
      <c r="S9" s="311"/>
      <c r="T9" s="311"/>
      <c r="U9" s="171"/>
    </row>
    <row r="10" spans="1:37" ht="15" customHeight="1">
      <c r="A10" s="184" t="s">
        <v>7</v>
      </c>
      <c r="B10" s="184"/>
      <c r="C10" s="184"/>
      <c r="D10" s="183"/>
      <c r="E10" s="183"/>
      <c r="F10" s="183"/>
      <c r="G10" s="184" t="s">
        <v>11</v>
      </c>
      <c r="H10" s="184"/>
      <c r="I10" s="184"/>
      <c r="J10" s="189">
        <v>45231</v>
      </c>
      <c r="K10" s="183"/>
      <c r="L10" s="183"/>
      <c r="M10" s="183"/>
      <c r="N10" s="351"/>
      <c r="O10" s="170"/>
      <c r="P10" s="311"/>
      <c r="Q10" s="311"/>
      <c r="R10" s="311"/>
      <c r="S10" s="311"/>
      <c r="T10" s="311"/>
      <c r="U10" s="171"/>
    </row>
    <row r="11" spans="1:37" ht="15" customHeight="1">
      <c r="A11" s="184" t="s">
        <v>12</v>
      </c>
      <c r="B11" s="184"/>
      <c r="C11" s="184"/>
      <c r="D11" s="190">
        <v>45259</v>
      </c>
      <c r="E11" s="183"/>
      <c r="F11" s="183"/>
      <c r="G11" s="184" t="s">
        <v>13</v>
      </c>
      <c r="H11" s="184"/>
      <c r="I11" s="184"/>
      <c r="J11" s="183"/>
      <c r="K11" s="183"/>
      <c r="L11" s="183"/>
      <c r="M11" s="183"/>
      <c r="N11" s="351"/>
      <c r="O11" s="170"/>
      <c r="P11" s="311"/>
      <c r="Q11" s="311"/>
      <c r="R11" s="311"/>
      <c r="S11" s="311"/>
      <c r="T11" s="311"/>
      <c r="U11" s="171"/>
    </row>
    <row r="12" spans="1:37" ht="15" customHeight="1">
      <c r="A12" s="184" t="s">
        <v>14</v>
      </c>
      <c r="B12" s="184"/>
      <c r="C12" s="184"/>
      <c r="D12" s="183">
        <v>2280.46</v>
      </c>
      <c r="E12" s="183"/>
      <c r="F12" s="183"/>
      <c r="G12" s="184" t="s">
        <v>40</v>
      </c>
      <c r="H12" s="184"/>
      <c r="I12" s="184"/>
      <c r="J12" s="183">
        <f>G51+D12</f>
        <v>5290.84</v>
      </c>
      <c r="K12" s="183"/>
      <c r="L12" s="183"/>
      <c r="M12" s="183"/>
      <c r="N12" s="351"/>
      <c r="O12" s="170"/>
      <c r="P12" s="311"/>
      <c r="Q12" s="311"/>
      <c r="R12" s="311"/>
      <c r="S12" s="311"/>
      <c r="T12" s="311"/>
      <c r="U12" s="171"/>
    </row>
    <row r="13" spans="1:37" ht="15" customHeight="1">
      <c r="A13" s="292" t="s">
        <v>41</v>
      </c>
      <c r="B13" s="293"/>
      <c r="C13" s="294"/>
      <c r="D13" s="313">
        <v>30</v>
      </c>
      <c r="E13" s="314"/>
      <c r="F13" s="315"/>
      <c r="G13" s="292" t="s">
        <v>42</v>
      </c>
      <c r="H13" s="293"/>
      <c r="I13" s="294"/>
      <c r="J13" s="313">
        <v>30</v>
      </c>
      <c r="K13" s="314"/>
      <c r="L13" s="314"/>
      <c r="M13" s="315"/>
      <c r="N13" s="351"/>
      <c r="O13" s="170"/>
      <c r="P13" s="311"/>
      <c r="Q13" s="311"/>
      <c r="R13" s="311"/>
      <c r="S13" s="311"/>
      <c r="T13" s="311"/>
      <c r="U13" s="171"/>
    </row>
    <row r="14" spans="1:37" ht="15" customHeight="1">
      <c r="A14" s="292" t="s">
        <v>43</v>
      </c>
      <c r="B14" s="293"/>
      <c r="C14" s="294"/>
      <c r="D14" s="313">
        <v>15</v>
      </c>
      <c r="E14" s="314"/>
      <c r="F14" s="315"/>
      <c r="G14" s="292" t="s">
        <v>43</v>
      </c>
      <c r="H14" s="293"/>
      <c r="I14" s="294"/>
      <c r="J14" s="313">
        <f>D14</f>
        <v>15</v>
      </c>
      <c r="K14" s="314"/>
      <c r="L14" s="314"/>
      <c r="M14" s="315"/>
      <c r="N14" s="351"/>
      <c r="O14" s="170"/>
      <c r="P14" s="311"/>
      <c r="Q14" s="311"/>
      <c r="R14" s="311"/>
      <c r="S14" s="311"/>
      <c r="T14" s="311"/>
      <c r="U14" s="171"/>
    </row>
    <row r="15" spans="1:37" ht="15" customHeight="1">
      <c r="A15" s="292" t="s">
        <v>69</v>
      </c>
      <c r="B15" s="293"/>
      <c r="C15" s="294"/>
      <c r="D15" s="313">
        <f>D13-D14</f>
        <v>15</v>
      </c>
      <c r="E15" s="314"/>
      <c r="F15" s="315"/>
      <c r="G15" s="292" t="s">
        <v>69</v>
      </c>
      <c r="H15" s="293"/>
      <c r="I15" s="294"/>
      <c r="J15" s="313">
        <f>J13-J14</f>
        <v>15</v>
      </c>
      <c r="K15" s="314"/>
      <c r="L15" s="314"/>
      <c r="M15" s="315"/>
      <c r="N15" s="351"/>
      <c r="O15" s="170"/>
      <c r="P15" s="311"/>
      <c r="Q15" s="311"/>
      <c r="R15" s="311"/>
      <c r="S15" s="311"/>
      <c r="T15" s="311"/>
      <c r="U15" s="171"/>
    </row>
    <row r="16" spans="1:37" ht="15" customHeight="1">
      <c r="A16" s="292" t="s">
        <v>64</v>
      </c>
      <c r="B16" s="293"/>
      <c r="C16" s="294"/>
      <c r="D16" s="313">
        <v>19595.71</v>
      </c>
      <c r="E16" s="314"/>
      <c r="F16" s="315"/>
      <c r="G16" s="292" t="s">
        <v>63</v>
      </c>
      <c r="H16" s="293"/>
      <c r="I16" s="294"/>
      <c r="J16" s="316">
        <f>J12/D16</f>
        <v>0.26999991324631772</v>
      </c>
      <c r="K16" s="317"/>
      <c r="L16" s="317"/>
      <c r="M16" s="318"/>
      <c r="N16" s="351"/>
      <c r="O16" s="170"/>
      <c r="P16" s="311"/>
      <c r="Q16" s="311"/>
      <c r="R16" s="311"/>
      <c r="S16" s="311"/>
      <c r="T16" s="311"/>
      <c r="U16" s="171"/>
    </row>
    <row r="17" spans="1:21" ht="29.25" customHeight="1">
      <c r="A17" s="373" t="s">
        <v>181</v>
      </c>
      <c r="B17" s="374"/>
      <c r="C17" s="375"/>
      <c r="D17" s="321">
        <f>G43*100/11</f>
        <v>17084.272727272728</v>
      </c>
      <c r="E17" s="376"/>
      <c r="F17" s="361"/>
      <c r="G17" s="313"/>
      <c r="H17" s="314"/>
      <c r="I17" s="315"/>
      <c r="J17" s="316"/>
      <c r="K17" s="317"/>
      <c r="L17" s="317"/>
      <c r="M17" s="318"/>
      <c r="N17" s="351"/>
      <c r="O17" s="22"/>
      <c r="P17" s="25"/>
      <c r="Q17" s="25"/>
      <c r="R17" s="25"/>
      <c r="S17" s="25"/>
      <c r="T17" s="25"/>
      <c r="U17" s="23"/>
    </row>
    <row r="18" spans="1:21" ht="29.25" customHeight="1">
      <c r="A18" s="184" t="s">
        <v>8</v>
      </c>
      <c r="B18" s="184"/>
      <c r="C18" s="184"/>
      <c r="D18" s="183"/>
      <c r="E18" s="183"/>
      <c r="F18" s="183"/>
      <c r="G18" s="183"/>
      <c r="H18" s="183"/>
      <c r="I18" s="183"/>
      <c r="J18" s="183"/>
      <c r="K18" s="183"/>
      <c r="L18" s="183"/>
      <c r="M18" s="183"/>
      <c r="N18" s="352"/>
      <c r="O18" s="28"/>
      <c r="P18" s="30"/>
      <c r="Q18" s="30"/>
      <c r="R18" s="30"/>
      <c r="S18" s="30"/>
      <c r="T18" s="30"/>
      <c r="U18" s="29"/>
    </row>
    <row r="19" spans="1:21" ht="15.75">
      <c r="A19" s="195" t="s">
        <v>15</v>
      </c>
      <c r="B19" s="195"/>
      <c r="C19" s="195"/>
      <c r="D19" s="195"/>
      <c r="E19" s="195"/>
      <c r="F19" s="195"/>
      <c r="G19" s="195"/>
      <c r="H19" s="195"/>
      <c r="I19" s="195"/>
      <c r="J19" s="195"/>
      <c r="K19" s="195"/>
      <c r="L19" s="195"/>
      <c r="M19" s="195"/>
      <c r="N19" s="13"/>
      <c r="O19" s="168"/>
      <c r="P19" s="340"/>
      <c r="Q19" s="340"/>
      <c r="R19" s="340"/>
      <c r="S19" s="340"/>
      <c r="T19" s="340"/>
      <c r="U19" s="169"/>
    </row>
    <row r="20" spans="1:21" ht="15" customHeight="1">
      <c r="A20" s="192"/>
      <c r="B20" s="192"/>
      <c r="C20" s="198"/>
      <c r="D20" s="198"/>
      <c r="E20" s="198"/>
      <c r="F20" s="198"/>
      <c r="G20" s="394" t="s">
        <v>30</v>
      </c>
      <c r="H20" s="204" t="s">
        <v>31</v>
      </c>
      <c r="I20" s="200"/>
      <c r="J20" s="200"/>
      <c r="K20" s="200"/>
      <c r="L20" s="204" t="s">
        <v>32</v>
      </c>
      <c r="M20" s="200"/>
      <c r="N20" s="342"/>
      <c r="O20" s="163"/>
      <c r="P20" s="341"/>
      <c r="Q20" s="341"/>
      <c r="R20" s="341"/>
      <c r="S20" s="341"/>
      <c r="T20" s="341"/>
      <c r="U20" s="164"/>
    </row>
    <row r="21" spans="1:21">
      <c r="A21" s="192"/>
      <c r="B21" s="192"/>
      <c r="C21" s="198"/>
      <c r="D21" s="198"/>
      <c r="E21" s="198"/>
      <c r="F21" s="198"/>
      <c r="G21" s="394"/>
      <c r="H21" s="200"/>
      <c r="I21" s="200"/>
      <c r="J21" s="200"/>
      <c r="K21" s="200"/>
      <c r="L21" s="200"/>
      <c r="M21" s="200"/>
      <c r="N21" s="343"/>
      <c r="O21" s="170"/>
      <c r="P21" s="311"/>
      <c r="Q21" s="311"/>
      <c r="R21" s="311"/>
      <c r="S21" s="311"/>
      <c r="T21" s="311"/>
      <c r="U21" s="171"/>
    </row>
    <row r="22" spans="1:21" ht="30" customHeight="1">
      <c r="A22" s="192"/>
      <c r="B22" s="192"/>
      <c r="C22" s="198"/>
      <c r="D22" s="198"/>
      <c r="E22" s="198"/>
      <c r="F22" s="198"/>
      <c r="G22" s="394"/>
      <c r="H22" s="200"/>
      <c r="I22" s="200"/>
      <c r="J22" s="200"/>
      <c r="K22" s="200"/>
      <c r="L22" s="200"/>
      <c r="M22" s="200"/>
      <c r="N22" s="344"/>
      <c r="O22" s="165"/>
      <c r="P22" s="312"/>
      <c r="Q22" s="312"/>
      <c r="R22" s="312"/>
      <c r="S22" s="312"/>
      <c r="T22" s="312"/>
      <c r="U22" s="166"/>
    </row>
    <row r="23" spans="1:21" ht="15" customHeight="1">
      <c r="A23" s="192" t="s">
        <v>16</v>
      </c>
      <c r="B23" s="192"/>
      <c r="C23" s="184" t="s">
        <v>17</v>
      </c>
      <c r="D23" s="184"/>
      <c r="E23" s="184"/>
      <c r="F23" s="184"/>
      <c r="G23" s="61">
        <v>0</v>
      </c>
      <c r="H23" s="256">
        <f>$G23/$D$13*$D$14</f>
        <v>0</v>
      </c>
      <c r="I23" s="256"/>
      <c r="J23" s="256"/>
      <c r="K23" s="256"/>
      <c r="L23" s="256">
        <f>G23-H23</f>
        <v>0</v>
      </c>
      <c r="M23" s="256"/>
      <c r="N23" s="345"/>
      <c r="O23" s="163"/>
      <c r="P23" s="341"/>
      <c r="Q23" s="341"/>
      <c r="R23" s="341"/>
      <c r="S23" s="341"/>
      <c r="T23" s="341"/>
      <c r="U23" s="164"/>
    </row>
    <row r="24" spans="1:21" ht="15.75">
      <c r="A24" s="192"/>
      <c r="B24" s="192"/>
      <c r="C24" s="184" t="s">
        <v>18</v>
      </c>
      <c r="D24" s="184"/>
      <c r="E24" s="184"/>
      <c r="F24" s="184"/>
      <c r="G24" s="61">
        <v>0</v>
      </c>
      <c r="H24" s="256">
        <f t="shared" ref="H24:H39" si="0">$G24/$D$13*$D$14</f>
        <v>0</v>
      </c>
      <c r="I24" s="256"/>
      <c r="J24" s="256"/>
      <c r="K24" s="256"/>
      <c r="L24" s="256">
        <f t="shared" ref="L24:L39" si="1">G24-H24</f>
        <v>0</v>
      </c>
      <c r="M24" s="256"/>
      <c r="N24" s="346"/>
      <c r="O24" s="170"/>
      <c r="P24" s="311"/>
      <c r="Q24" s="311"/>
      <c r="R24" s="311"/>
      <c r="S24" s="311"/>
      <c r="T24" s="311"/>
      <c r="U24" s="171"/>
    </row>
    <row r="25" spans="1:21" ht="15.75">
      <c r="A25" s="192"/>
      <c r="B25" s="192"/>
      <c r="C25" s="184" t="s">
        <v>19</v>
      </c>
      <c r="D25" s="184"/>
      <c r="E25" s="184"/>
      <c r="F25" s="184"/>
      <c r="G25" s="61">
        <v>0</v>
      </c>
      <c r="H25" s="256">
        <f t="shared" si="0"/>
        <v>0</v>
      </c>
      <c r="I25" s="256"/>
      <c r="J25" s="256"/>
      <c r="K25" s="256"/>
      <c r="L25" s="256">
        <f t="shared" si="1"/>
        <v>0</v>
      </c>
      <c r="M25" s="256"/>
      <c r="N25" s="346"/>
      <c r="O25" s="170"/>
      <c r="P25" s="311"/>
      <c r="Q25" s="311"/>
      <c r="R25" s="311"/>
      <c r="S25" s="311"/>
      <c r="T25" s="311"/>
      <c r="U25" s="171"/>
    </row>
    <row r="26" spans="1:21" ht="15.75">
      <c r="A26" s="192"/>
      <c r="B26" s="192"/>
      <c r="C26" s="184" t="s">
        <v>20</v>
      </c>
      <c r="D26" s="184"/>
      <c r="E26" s="184"/>
      <c r="F26" s="184"/>
      <c r="G26" s="61">
        <v>0</v>
      </c>
      <c r="H26" s="256">
        <f t="shared" si="0"/>
        <v>0</v>
      </c>
      <c r="I26" s="256"/>
      <c r="J26" s="256"/>
      <c r="K26" s="256"/>
      <c r="L26" s="256">
        <f t="shared" si="1"/>
        <v>0</v>
      </c>
      <c r="M26" s="256"/>
      <c r="N26" s="346"/>
      <c r="O26" s="170"/>
      <c r="P26" s="311"/>
      <c r="Q26" s="311"/>
      <c r="R26" s="311"/>
      <c r="S26" s="311"/>
      <c r="T26" s="311"/>
      <c r="U26" s="171"/>
    </row>
    <row r="27" spans="1:21" ht="15.75">
      <c r="A27" s="192"/>
      <c r="B27" s="192"/>
      <c r="C27" s="184" t="s">
        <v>21</v>
      </c>
      <c r="D27" s="184"/>
      <c r="E27" s="184"/>
      <c r="F27" s="184"/>
      <c r="G27" s="61">
        <v>0</v>
      </c>
      <c r="H27" s="256">
        <f t="shared" si="0"/>
        <v>0</v>
      </c>
      <c r="I27" s="256"/>
      <c r="J27" s="256"/>
      <c r="K27" s="256"/>
      <c r="L27" s="256">
        <f t="shared" si="1"/>
        <v>0</v>
      </c>
      <c r="M27" s="256"/>
      <c r="N27" s="346"/>
      <c r="O27" s="170"/>
      <c r="P27" s="311"/>
      <c r="Q27" s="311"/>
      <c r="R27" s="311"/>
      <c r="S27" s="311"/>
      <c r="T27" s="311"/>
      <c r="U27" s="171"/>
    </row>
    <row r="28" spans="1:21" ht="15.75">
      <c r="A28" s="192"/>
      <c r="B28" s="192"/>
      <c r="C28" s="252" t="s">
        <v>100</v>
      </c>
      <c r="D28" s="252"/>
      <c r="E28" s="252"/>
      <c r="F28" s="252"/>
      <c r="G28" s="61">
        <v>1158.77</v>
      </c>
      <c r="H28" s="256">
        <f>G28</f>
        <v>1158.77</v>
      </c>
      <c r="I28" s="256"/>
      <c r="J28" s="256"/>
      <c r="K28" s="256"/>
      <c r="L28" s="256">
        <f t="shared" si="1"/>
        <v>0</v>
      </c>
      <c r="M28" s="256"/>
      <c r="N28" s="346"/>
      <c r="O28" s="170"/>
      <c r="P28" s="311"/>
      <c r="Q28" s="311"/>
      <c r="R28" s="311"/>
      <c r="S28" s="311"/>
      <c r="T28" s="311"/>
      <c r="U28" s="171"/>
    </row>
    <row r="29" spans="1:21" ht="15.75">
      <c r="A29" s="192"/>
      <c r="B29" s="192"/>
      <c r="C29" s="184" t="s">
        <v>101</v>
      </c>
      <c r="D29" s="184"/>
      <c r="E29" s="184"/>
      <c r="F29" s="184"/>
      <c r="G29" s="61">
        <v>637.25</v>
      </c>
      <c r="H29" s="256">
        <f>G29</f>
        <v>637.25</v>
      </c>
      <c r="I29" s="256"/>
      <c r="J29" s="256"/>
      <c r="K29" s="256"/>
      <c r="L29" s="256">
        <f t="shared" si="1"/>
        <v>0</v>
      </c>
      <c r="M29" s="256"/>
      <c r="N29" s="346"/>
      <c r="O29" s="170"/>
      <c r="P29" s="311"/>
      <c r="Q29" s="311"/>
      <c r="R29" s="311"/>
      <c r="S29" s="311"/>
      <c r="T29" s="311"/>
      <c r="U29" s="171"/>
    </row>
    <row r="30" spans="1:21" ht="15.75">
      <c r="A30" s="192"/>
      <c r="B30" s="192"/>
      <c r="C30" s="184" t="s">
        <v>107</v>
      </c>
      <c r="D30" s="184"/>
      <c r="E30" s="184"/>
      <c r="F30" s="184"/>
      <c r="G30" s="61">
        <v>0</v>
      </c>
      <c r="H30" s="256">
        <f>G30</f>
        <v>0</v>
      </c>
      <c r="I30" s="256"/>
      <c r="J30" s="256"/>
      <c r="K30" s="256"/>
      <c r="L30" s="256">
        <f t="shared" si="1"/>
        <v>0</v>
      </c>
      <c r="M30" s="256"/>
      <c r="N30" s="346"/>
      <c r="O30" s="170"/>
      <c r="P30" s="311"/>
      <c r="Q30" s="311"/>
      <c r="R30" s="311"/>
      <c r="S30" s="311"/>
      <c r="T30" s="311"/>
      <c r="U30" s="171"/>
    </row>
    <row r="31" spans="1:21" ht="15.75">
      <c r="A31" s="192"/>
      <c r="B31" s="192"/>
      <c r="C31" s="184" t="s">
        <v>22</v>
      </c>
      <c r="D31" s="184"/>
      <c r="E31" s="184"/>
      <c r="F31" s="184"/>
      <c r="G31" s="61">
        <v>0</v>
      </c>
      <c r="H31" s="256">
        <f>G31</f>
        <v>0</v>
      </c>
      <c r="I31" s="256"/>
      <c r="J31" s="256"/>
      <c r="K31" s="256"/>
      <c r="L31" s="256">
        <f t="shared" si="1"/>
        <v>0</v>
      </c>
      <c r="M31" s="256"/>
      <c r="N31" s="346"/>
      <c r="O31" s="170"/>
      <c r="P31" s="311"/>
      <c r="Q31" s="311"/>
      <c r="R31" s="311"/>
      <c r="S31" s="311"/>
      <c r="T31" s="311"/>
      <c r="U31" s="171"/>
    </row>
    <row r="32" spans="1:21" ht="15.75">
      <c r="A32" s="192"/>
      <c r="B32" s="192"/>
      <c r="C32" s="184" t="s">
        <v>23</v>
      </c>
      <c r="D32" s="184"/>
      <c r="E32" s="184"/>
      <c r="F32" s="184"/>
      <c r="G32" s="61">
        <v>0</v>
      </c>
      <c r="H32" s="256">
        <f t="shared" si="0"/>
        <v>0</v>
      </c>
      <c r="I32" s="256"/>
      <c r="J32" s="256"/>
      <c r="K32" s="256"/>
      <c r="L32" s="256">
        <f t="shared" si="1"/>
        <v>0</v>
      </c>
      <c r="M32" s="256"/>
      <c r="N32" s="346"/>
      <c r="O32" s="170"/>
      <c r="P32" s="311"/>
      <c r="Q32" s="311"/>
      <c r="R32" s="311"/>
      <c r="S32" s="311"/>
      <c r="T32" s="311"/>
      <c r="U32" s="171"/>
    </row>
    <row r="33" spans="1:26" ht="15.75">
      <c r="A33" s="192"/>
      <c r="B33" s="192"/>
      <c r="C33" s="184" t="s">
        <v>24</v>
      </c>
      <c r="D33" s="184"/>
      <c r="E33" s="184"/>
      <c r="F33" s="184"/>
      <c r="G33" s="61">
        <v>21987.5</v>
      </c>
      <c r="H33" s="256">
        <f t="shared" si="0"/>
        <v>10993.75</v>
      </c>
      <c r="I33" s="256"/>
      <c r="J33" s="256"/>
      <c r="K33" s="256"/>
      <c r="L33" s="256">
        <f t="shared" si="1"/>
        <v>10993.75</v>
      </c>
      <c r="M33" s="256"/>
      <c r="N33" s="346"/>
      <c r="O33" s="170"/>
      <c r="P33" s="311"/>
      <c r="Q33" s="311"/>
      <c r="R33" s="311"/>
      <c r="S33" s="311"/>
      <c r="T33" s="311"/>
      <c r="U33" s="171"/>
    </row>
    <row r="34" spans="1:26" ht="15.75">
      <c r="A34" s="192"/>
      <c r="B34" s="192"/>
      <c r="C34" s="184" t="s">
        <v>25</v>
      </c>
      <c r="D34" s="184"/>
      <c r="E34" s="184"/>
      <c r="F34" s="184"/>
      <c r="G34" s="61">
        <v>11457.67</v>
      </c>
      <c r="H34" s="256">
        <f t="shared" si="0"/>
        <v>5728.835</v>
      </c>
      <c r="I34" s="256"/>
      <c r="J34" s="256"/>
      <c r="K34" s="256"/>
      <c r="L34" s="256">
        <f t="shared" si="1"/>
        <v>5728.835</v>
      </c>
      <c r="M34" s="256"/>
      <c r="N34" s="346"/>
      <c r="O34" s="170"/>
      <c r="P34" s="311"/>
      <c r="Q34" s="311"/>
      <c r="R34" s="311"/>
      <c r="S34" s="311"/>
      <c r="T34" s="311"/>
      <c r="U34" s="171"/>
    </row>
    <row r="35" spans="1:26" ht="15.75">
      <c r="A35" s="192"/>
      <c r="B35" s="192"/>
      <c r="C35" s="184" t="s">
        <v>26</v>
      </c>
      <c r="D35" s="184"/>
      <c r="E35" s="184"/>
      <c r="F35" s="184"/>
      <c r="G35" s="61">
        <v>0</v>
      </c>
      <c r="H35" s="256">
        <f t="shared" si="0"/>
        <v>0</v>
      </c>
      <c r="I35" s="256"/>
      <c r="J35" s="256"/>
      <c r="K35" s="256"/>
      <c r="L35" s="256">
        <f t="shared" si="1"/>
        <v>0</v>
      </c>
      <c r="M35" s="256"/>
      <c r="N35" s="346"/>
      <c r="O35" s="170"/>
      <c r="P35" s="311"/>
      <c r="Q35" s="311"/>
      <c r="R35" s="311"/>
      <c r="S35" s="311"/>
      <c r="T35" s="311"/>
      <c r="U35" s="171"/>
    </row>
    <row r="36" spans="1:26" ht="15.75">
      <c r="A36" s="192"/>
      <c r="B36" s="192"/>
      <c r="C36" s="184" t="s">
        <v>27</v>
      </c>
      <c r="D36" s="184"/>
      <c r="E36" s="184"/>
      <c r="F36" s="184"/>
      <c r="G36" s="61">
        <v>0</v>
      </c>
      <c r="H36" s="256">
        <f t="shared" si="0"/>
        <v>0</v>
      </c>
      <c r="I36" s="256"/>
      <c r="J36" s="256"/>
      <c r="K36" s="256"/>
      <c r="L36" s="256">
        <f t="shared" si="1"/>
        <v>0</v>
      </c>
      <c r="M36" s="256"/>
      <c r="N36" s="346"/>
      <c r="O36" s="170"/>
      <c r="P36" s="311"/>
      <c r="Q36" s="311"/>
      <c r="R36" s="311"/>
      <c r="S36" s="311"/>
      <c r="T36" s="311"/>
      <c r="U36" s="171"/>
    </row>
    <row r="37" spans="1:26" ht="15.75">
      <c r="A37" s="192"/>
      <c r="B37" s="192"/>
      <c r="C37" s="184" t="s">
        <v>28</v>
      </c>
      <c r="D37" s="184"/>
      <c r="E37" s="184"/>
      <c r="F37" s="184"/>
      <c r="G37" s="61">
        <v>0</v>
      </c>
      <c r="H37" s="256">
        <f t="shared" si="0"/>
        <v>0</v>
      </c>
      <c r="I37" s="256"/>
      <c r="J37" s="256"/>
      <c r="K37" s="256"/>
      <c r="L37" s="256">
        <f t="shared" si="1"/>
        <v>0</v>
      </c>
      <c r="M37" s="256"/>
      <c r="N37" s="346"/>
      <c r="O37" s="170"/>
      <c r="P37" s="311"/>
      <c r="Q37" s="311"/>
      <c r="R37" s="311"/>
      <c r="S37" s="311"/>
      <c r="T37" s="311"/>
      <c r="U37" s="171"/>
    </row>
    <row r="38" spans="1:26" ht="15.75">
      <c r="A38" s="192"/>
      <c r="B38" s="192"/>
      <c r="C38" s="184" t="s">
        <v>51</v>
      </c>
      <c r="D38" s="184"/>
      <c r="E38" s="184"/>
      <c r="F38" s="184"/>
      <c r="G38" s="61">
        <v>8138.89</v>
      </c>
      <c r="H38" s="256">
        <f t="shared" si="0"/>
        <v>4069.4450000000002</v>
      </c>
      <c r="I38" s="256"/>
      <c r="J38" s="256"/>
      <c r="K38" s="256"/>
      <c r="L38" s="256">
        <f t="shared" si="1"/>
        <v>4069.4450000000002</v>
      </c>
      <c r="M38" s="256"/>
      <c r="N38" s="346"/>
      <c r="O38" s="170"/>
      <c r="P38" s="311"/>
      <c r="Q38" s="311"/>
      <c r="R38" s="311"/>
      <c r="S38" s="311"/>
      <c r="T38" s="311"/>
      <c r="U38" s="171"/>
    </row>
    <row r="39" spans="1:26" ht="15.75">
      <c r="A39" s="192"/>
      <c r="B39" s="192"/>
      <c r="C39" s="184" t="s">
        <v>104</v>
      </c>
      <c r="D39" s="184"/>
      <c r="E39" s="184"/>
      <c r="F39" s="184"/>
      <c r="G39" s="61">
        <v>0</v>
      </c>
      <c r="H39" s="256">
        <f t="shared" si="0"/>
        <v>0</v>
      </c>
      <c r="I39" s="256"/>
      <c r="J39" s="256"/>
      <c r="K39" s="256"/>
      <c r="L39" s="256">
        <f t="shared" si="1"/>
        <v>0</v>
      </c>
      <c r="M39" s="256"/>
      <c r="N39" s="346"/>
      <c r="O39" s="170"/>
      <c r="P39" s="311"/>
      <c r="Q39" s="311"/>
      <c r="R39" s="311"/>
      <c r="S39" s="311"/>
      <c r="T39" s="311"/>
      <c r="U39" s="171"/>
    </row>
    <row r="40" spans="1:26" ht="18.75">
      <c r="A40" s="319" t="s">
        <v>33</v>
      </c>
      <c r="B40" s="320"/>
      <c r="C40" s="313"/>
      <c r="D40" s="314"/>
      <c r="E40" s="314"/>
      <c r="F40" s="315"/>
      <c r="G40" s="61">
        <f>SUM(G23:G39)</f>
        <v>43380.08</v>
      </c>
      <c r="H40" s="321">
        <f>SUM(H23:K39)</f>
        <v>22588.05</v>
      </c>
      <c r="I40" s="314"/>
      <c r="J40" s="314"/>
      <c r="K40" s="315"/>
      <c r="L40" s="304">
        <f>G40-H40</f>
        <v>20792.030000000002</v>
      </c>
      <c r="M40" s="304"/>
      <c r="N40" s="26">
        <v>1</v>
      </c>
      <c r="O40" s="170"/>
      <c r="P40" s="311"/>
      <c r="Q40" s="311"/>
      <c r="R40" s="311"/>
      <c r="S40" s="311"/>
      <c r="T40" s="311"/>
      <c r="U40" s="171"/>
    </row>
    <row r="41" spans="1:26" ht="15.75">
      <c r="A41" s="195" t="s">
        <v>39</v>
      </c>
      <c r="B41" s="195"/>
      <c r="C41" s="195"/>
      <c r="D41" s="195"/>
      <c r="E41" s="195"/>
      <c r="F41" s="195"/>
      <c r="G41" s="195"/>
      <c r="H41" s="195"/>
      <c r="I41" s="195"/>
      <c r="J41" s="195"/>
      <c r="K41" s="195"/>
      <c r="L41" s="195"/>
      <c r="M41" s="195"/>
      <c r="N41" s="13"/>
      <c r="O41" s="165"/>
      <c r="P41" s="312"/>
      <c r="Q41" s="312"/>
      <c r="R41" s="312"/>
      <c r="S41" s="312"/>
      <c r="T41" s="312"/>
      <c r="U41" s="166"/>
    </row>
    <row r="42" spans="1:26" ht="75" customHeight="1">
      <c r="A42" s="214"/>
      <c r="B42" s="214"/>
      <c r="C42" s="322" t="s">
        <v>35</v>
      </c>
      <c r="D42" s="323"/>
      <c r="E42" s="323"/>
      <c r="F42" s="324"/>
      <c r="G42" s="68" t="s">
        <v>36</v>
      </c>
      <c r="H42" s="325" t="s">
        <v>37</v>
      </c>
      <c r="I42" s="326"/>
      <c r="J42" s="326"/>
      <c r="K42" s="327"/>
      <c r="L42" s="325" t="s">
        <v>38</v>
      </c>
      <c r="M42" s="327"/>
      <c r="N42" s="72"/>
      <c r="O42" s="68" t="s">
        <v>74</v>
      </c>
      <c r="P42" s="68" t="s">
        <v>73</v>
      </c>
      <c r="Q42" s="68" t="s">
        <v>70</v>
      </c>
      <c r="R42" s="68" t="s">
        <v>71</v>
      </c>
      <c r="S42" s="68" t="s">
        <v>61</v>
      </c>
      <c r="T42" s="68" t="s">
        <v>96</v>
      </c>
      <c r="U42" s="395">
        <v>2</v>
      </c>
    </row>
    <row r="43" spans="1:26" ht="15" customHeight="1">
      <c r="A43" s="204" t="s">
        <v>105</v>
      </c>
      <c r="B43" s="204"/>
      <c r="C43" s="252" t="s">
        <v>93</v>
      </c>
      <c r="D43" s="252"/>
      <c r="E43" s="252"/>
      <c r="F43" s="252"/>
      <c r="G43" s="69">
        <v>1879.27</v>
      </c>
      <c r="H43" s="328">
        <f>$G43/$J$13*$J$14</f>
        <v>939.63499999999999</v>
      </c>
      <c r="I43" s="329"/>
      <c r="J43" s="329"/>
      <c r="K43" s="330"/>
      <c r="L43" s="328">
        <f>G43-H43</f>
        <v>939.63499999999999</v>
      </c>
      <c r="M43" s="330"/>
      <c r="N43" s="345"/>
      <c r="O43" s="377">
        <f>D17/J13*J15</f>
        <v>8542.136363636364</v>
      </c>
      <c r="P43" s="398">
        <f>O43/100*12</f>
        <v>1025.0563636363636</v>
      </c>
      <c r="Q43" s="398">
        <f>H43+H44+P43</f>
        <v>2605.3513636363637</v>
      </c>
      <c r="R43" s="398">
        <f>H45+H46</f>
        <v>1195.895</v>
      </c>
      <c r="S43" s="398">
        <f>(L43+L44)-(P43)</f>
        <v>555.23863636363649</v>
      </c>
      <c r="T43" s="380">
        <f>L45+L46</f>
        <v>1195.895</v>
      </c>
      <c r="U43" s="396"/>
    </row>
    <row r="44" spans="1:26" ht="15.75">
      <c r="A44" s="204"/>
      <c r="B44" s="204"/>
      <c r="C44" s="252" t="s">
        <v>92</v>
      </c>
      <c r="D44" s="252"/>
      <c r="E44" s="252"/>
      <c r="F44" s="252"/>
      <c r="G44" s="69">
        <v>1281.32</v>
      </c>
      <c r="H44" s="328">
        <f t="shared" ref="H44:H46" si="2">$G44/$J$13*$J$14</f>
        <v>640.66</v>
      </c>
      <c r="I44" s="329"/>
      <c r="J44" s="329"/>
      <c r="K44" s="330"/>
      <c r="L44" s="328">
        <f t="shared" ref="L44:L46" si="3">G44-H44</f>
        <v>640.66</v>
      </c>
      <c r="M44" s="330"/>
      <c r="N44" s="346"/>
      <c r="O44" s="378"/>
      <c r="P44" s="399"/>
      <c r="Q44" s="399"/>
      <c r="R44" s="399"/>
      <c r="S44" s="399"/>
      <c r="T44" s="381"/>
      <c r="U44" s="396"/>
    </row>
    <row r="45" spans="1:26" ht="15" customHeight="1">
      <c r="A45" s="204"/>
      <c r="B45" s="204"/>
      <c r="C45" s="252" t="s">
        <v>94</v>
      </c>
      <c r="D45" s="252"/>
      <c r="E45" s="252"/>
      <c r="F45" s="252"/>
      <c r="G45" s="69">
        <v>1537.58</v>
      </c>
      <c r="H45" s="328">
        <f t="shared" si="2"/>
        <v>768.79</v>
      </c>
      <c r="I45" s="329"/>
      <c r="J45" s="329"/>
      <c r="K45" s="330"/>
      <c r="L45" s="328">
        <f t="shared" si="3"/>
        <v>768.79</v>
      </c>
      <c r="M45" s="330"/>
      <c r="N45" s="346"/>
      <c r="O45" s="378"/>
      <c r="P45" s="399"/>
      <c r="Q45" s="399"/>
      <c r="R45" s="399"/>
      <c r="S45" s="399"/>
      <c r="T45" s="381"/>
      <c r="U45" s="396"/>
      <c r="V45" s="12"/>
      <c r="W45" s="12"/>
      <c r="X45" s="12"/>
      <c r="Y45" s="12"/>
      <c r="Z45" s="12"/>
    </row>
    <row r="46" spans="1:26" ht="15" customHeight="1">
      <c r="A46" s="204"/>
      <c r="B46" s="204"/>
      <c r="C46" s="252" t="s">
        <v>91</v>
      </c>
      <c r="D46" s="252"/>
      <c r="E46" s="252"/>
      <c r="F46" s="252"/>
      <c r="G46" s="69">
        <v>854.21</v>
      </c>
      <c r="H46" s="328">
        <f t="shared" si="2"/>
        <v>427.10500000000002</v>
      </c>
      <c r="I46" s="329"/>
      <c r="J46" s="329"/>
      <c r="K46" s="330"/>
      <c r="L46" s="328">
        <f t="shared" si="3"/>
        <v>427.10500000000002</v>
      </c>
      <c r="M46" s="330"/>
      <c r="N46" s="346"/>
      <c r="O46" s="379"/>
      <c r="P46" s="400"/>
      <c r="Q46" s="400"/>
      <c r="R46" s="400"/>
      <c r="S46" s="400"/>
      <c r="T46" s="382"/>
      <c r="U46" s="397"/>
      <c r="V46" s="12"/>
      <c r="W46" s="12"/>
      <c r="X46" s="12"/>
      <c r="Y46" s="12"/>
      <c r="Z46" s="12"/>
    </row>
    <row r="47" spans="1:26" ht="15.75">
      <c r="A47" s="319" t="s">
        <v>33</v>
      </c>
      <c r="B47" s="320"/>
      <c r="C47" s="332"/>
      <c r="D47" s="333"/>
      <c r="E47" s="333"/>
      <c r="F47" s="334"/>
      <c r="G47" s="69"/>
      <c r="H47" s="328"/>
      <c r="I47" s="329"/>
      <c r="J47" s="329"/>
      <c r="K47" s="330"/>
      <c r="L47" s="335">
        <f>SUM(L43:M46)</f>
        <v>2776.19</v>
      </c>
      <c r="M47" s="336"/>
      <c r="N47" s="15"/>
      <c r="O47" s="170"/>
      <c r="P47" s="311"/>
      <c r="Q47" s="311"/>
      <c r="R47" s="311"/>
      <c r="S47" s="311"/>
      <c r="T47" s="311"/>
      <c r="U47" s="171"/>
    </row>
    <row r="48" spans="1:26" ht="15.75">
      <c r="A48" s="195" t="s">
        <v>44</v>
      </c>
      <c r="B48" s="195"/>
      <c r="C48" s="195"/>
      <c r="D48" s="195"/>
      <c r="E48" s="195"/>
      <c r="F48" s="195"/>
      <c r="G48" s="195"/>
      <c r="H48" s="195"/>
      <c r="I48" s="195"/>
      <c r="J48" s="195"/>
      <c r="K48" s="195"/>
      <c r="L48" s="195"/>
      <c r="M48" s="195"/>
      <c r="N48" s="24"/>
      <c r="O48" s="170"/>
      <c r="P48" s="311"/>
      <c r="Q48" s="311"/>
      <c r="R48" s="311"/>
      <c r="S48" s="311"/>
      <c r="T48" s="311"/>
      <c r="U48" s="171"/>
    </row>
    <row r="49" spans="1:21" ht="15" customHeight="1">
      <c r="A49" s="192" t="s">
        <v>45</v>
      </c>
      <c r="B49" s="192"/>
      <c r="C49" s="212" t="s">
        <v>46</v>
      </c>
      <c r="D49" s="212"/>
      <c r="E49" s="212"/>
      <c r="F49" s="212"/>
      <c r="G49" s="214" t="s">
        <v>47</v>
      </c>
      <c r="H49" s="214" t="s">
        <v>53</v>
      </c>
      <c r="I49" s="214"/>
      <c r="J49" s="214"/>
      <c r="K49" s="214"/>
      <c r="L49" s="214" t="s">
        <v>48</v>
      </c>
      <c r="M49" s="214"/>
      <c r="N49" s="407"/>
      <c r="O49" s="170"/>
      <c r="P49" s="311"/>
      <c r="Q49" s="311"/>
      <c r="R49" s="311"/>
      <c r="S49" s="311"/>
      <c r="T49" s="311"/>
      <c r="U49" s="171"/>
    </row>
    <row r="50" spans="1:21" ht="66.75" customHeight="1">
      <c r="A50" s="192"/>
      <c r="B50" s="192"/>
      <c r="C50" s="212"/>
      <c r="D50" s="212"/>
      <c r="E50" s="212"/>
      <c r="F50" s="212"/>
      <c r="G50" s="214"/>
      <c r="H50" s="214"/>
      <c r="I50" s="214"/>
      <c r="J50" s="214"/>
      <c r="K50" s="214"/>
      <c r="L50" s="214"/>
      <c r="M50" s="214"/>
      <c r="N50" s="408"/>
      <c r="O50" s="170"/>
      <c r="P50" s="311"/>
      <c r="Q50" s="311"/>
      <c r="R50" s="311"/>
      <c r="S50" s="311"/>
      <c r="T50" s="311"/>
      <c r="U50" s="171"/>
    </row>
    <row r="51" spans="1:21" ht="15.75">
      <c r="A51" s="192"/>
      <c r="B51" s="192"/>
      <c r="C51" s="184" t="s">
        <v>49</v>
      </c>
      <c r="D51" s="184"/>
      <c r="E51" s="184"/>
      <c r="F51" s="184"/>
      <c r="G51" s="70">
        <v>3010.38</v>
      </c>
      <c r="H51" s="256">
        <f>(J12/D13*D14)-(D12)</f>
        <v>364.96000000000004</v>
      </c>
      <c r="I51" s="256"/>
      <c r="J51" s="256"/>
      <c r="K51" s="256"/>
      <c r="L51" s="256">
        <f>IF(H51&lt;=0,G51,G51-H51)</f>
        <v>2645.42</v>
      </c>
      <c r="M51" s="256"/>
      <c r="N51" s="345"/>
      <c r="O51" s="170"/>
      <c r="P51" s="311"/>
      <c r="Q51" s="311"/>
      <c r="R51" s="311"/>
      <c r="S51" s="311"/>
      <c r="T51" s="311"/>
      <c r="U51" s="171"/>
    </row>
    <row r="52" spans="1:21" ht="15.75">
      <c r="A52" s="192"/>
      <c r="B52" s="192"/>
      <c r="C52" s="184" t="s">
        <v>50</v>
      </c>
      <c r="D52" s="184"/>
      <c r="E52" s="184"/>
      <c r="F52" s="184"/>
      <c r="G52" s="70">
        <v>213.81</v>
      </c>
      <c r="H52" s="256">
        <f>G52</f>
        <v>213.81</v>
      </c>
      <c r="I52" s="256"/>
      <c r="J52" s="256"/>
      <c r="K52" s="256"/>
      <c r="L52" s="256">
        <f>G52-H52</f>
        <v>0</v>
      </c>
      <c r="M52" s="256"/>
      <c r="N52" s="347"/>
      <c r="O52" s="170"/>
      <c r="P52" s="311"/>
      <c r="Q52" s="311"/>
      <c r="R52" s="311"/>
      <c r="S52" s="311"/>
      <c r="T52" s="311"/>
      <c r="U52" s="171"/>
    </row>
    <row r="53" spans="1:21" ht="18.75">
      <c r="A53" s="200" t="s">
        <v>33</v>
      </c>
      <c r="B53" s="200"/>
      <c r="C53" s="183"/>
      <c r="D53" s="183"/>
      <c r="E53" s="183"/>
      <c r="F53" s="183"/>
      <c r="G53" s="70"/>
      <c r="H53" s="256"/>
      <c r="I53" s="256"/>
      <c r="J53" s="256"/>
      <c r="K53" s="256"/>
      <c r="L53" s="304">
        <f>SUM(L51+L52)</f>
        <v>2645.42</v>
      </c>
      <c r="M53" s="304"/>
      <c r="N53" s="26">
        <v>3</v>
      </c>
      <c r="O53" s="170"/>
      <c r="P53" s="311"/>
      <c r="Q53" s="311"/>
      <c r="R53" s="311"/>
      <c r="S53" s="311"/>
      <c r="T53" s="311"/>
      <c r="U53" s="171"/>
    </row>
    <row r="54" spans="1:21" s="59" customFormat="1" ht="18.75" customHeight="1">
      <c r="A54" s="195" t="s">
        <v>118</v>
      </c>
      <c r="B54" s="195"/>
      <c r="C54" s="195"/>
      <c r="D54" s="195"/>
      <c r="E54" s="195"/>
      <c r="F54" s="195"/>
      <c r="G54" s="195"/>
      <c r="H54" s="195"/>
      <c r="I54" s="195"/>
      <c r="J54" s="195"/>
      <c r="K54" s="195"/>
      <c r="L54" s="195"/>
      <c r="M54" s="195"/>
      <c r="N54" s="58"/>
      <c r="O54" s="170"/>
      <c r="P54" s="311"/>
      <c r="Q54" s="311"/>
      <c r="R54" s="311"/>
      <c r="S54" s="311"/>
      <c r="T54" s="311"/>
      <c r="U54" s="171"/>
    </row>
    <row r="55" spans="1:21" ht="14.45" customHeight="1">
      <c r="A55" s="192" t="s">
        <v>108</v>
      </c>
      <c r="B55" s="192"/>
      <c r="C55" s="299" t="s">
        <v>72</v>
      </c>
      <c r="D55" s="300"/>
      <c r="E55" s="300"/>
      <c r="F55" s="300"/>
      <c r="G55" s="213">
        <f>L40-(T43+L53)</f>
        <v>16950.715000000004</v>
      </c>
      <c r="H55" s="213"/>
      <c r="I55" s="213"/>
      <c r="J55" s="213"/>
      <c r="K55" s="213"/>
      <c r="L55" s="213"/>
      <c r="M55" s="213"/>
      <c r="N55" s="238"/>
      <c r="O55" s="170"/>
      <c r="P55" s="311"/>
      <c r="Q55" s="311"/>
      <c r="R55" s="311"/>
      <c r="S55" s="311"/>
      <c r="T55" s="311"/>
      <c r="U55" s="171"/>
    </row>
    <row r="56" spans="1:21" ht="14.45" customHeight="1">
      <c r="A56" s="192"/>
      <c r="B56" s="192"/>
      <c r="C56" s="300"/>
      <c r="D56" s="300"/>
      <c r="E56" s="300"/>
      <c r="F56" s="300"/>
      <c r="G56" s="213"/>
      <c r="H56" s="213"/>
      <c r="I56" s="213"/>
      <c r="J56" s="213"/>
      <c r="K56" s="213"/>
      <c r="L56" s="213"/>
      <c r="M56" s="213"/>
      <c r="N56" s="239"/>
      <c r="O56" s="165"/>
      <c r="P56" s="312"/>
      <c r="Q56" s="312"/>
      <c r="R56" s="312"/>
      <c r="S56" s="312"/>
      <c r="T56" s="312"/>
      <c r="U56" s="166"/>
    </row>
    <row r="59" spans="1:21" ht="32.25" customHeight="1">
      <c r="A59" s="281" t="s">
        <v>182</v>
      </c>
      <c r="B59" s="281"/>
      <c r="C59" s="281"/>
      <c r="D59" s="281"/>
      <c r="F59" s="282" t="s">
        <v>183</v>
      </c>
      <c r="G59" s="282"/>
      <c r="H59" s="282"/>
      <c r="I59" s="282"/>
      <c r="J59" s="282"/>
    </row>
    <row r="60" spans="1:21">
      <c r="A60" s="205" t="s">
        <v>54</v>
      </c>
      <c r="B60" s="205"/>
      <c r="C60" s="205"/>
      <c r="D60" s="125">
        <f>H33</f>
        <v>10993.75</v>
      </c>
      <c r="F60" s="205" t="s">
        <v>65</v>
      </c>
      <c r="G60" s="205"/>
      <c r="H60" s="205"/>
      <c r="I60" s="205"/>
      <c r="J60" s="125">
        <f>D16/D13*D14</f>
        <v>9797.8549999999996</v>
      </c>
    </row>
    <row r="61" spans="1:21">
      <c r="A61" s="205" t="s">
        <v>55</v>
      </c>
      <c r="B61" s="205"/>
      <c r="C61" s="205"/>
      <c r="D61" s="125">
        <f>H45+H46</f>
        <v>1195.895</v>
      </c>
      <c r="F61" s="205" t="s">
        <v>66</v>
      </c>
      <c r="G61" s="205"/>
      <c r="H61" s="205"/>
      <c r="I61" s="205"/>
      <c r="J61" s="125">
        <f>(J60*J16)-D12</f>
        <v>364.96000000000004</v>
      </c>
    </row>
    <row r="62" spans="1:21" ht="30">
      <c r="A62" s="205" t="s">
        <v>56</v>
      </c>
      <c r="B62" s="205"/>
      <c r="C62" s="205"/>
      <c r="D62" s="125">
        <f>D60-D61</f>
        <v>9797.8549999999996</v>
      </c>
      <c r="F62" s="205" t="s">
        <v>67</v>
      </c>
      <c r="G62" s="205"/>
      <c r="H62" s="205"/>
      <c r="I62" s="205"/>
      <c r="J62" s="127">
        <f>IF(J61&lt;=0,G51,G51-J61)</f>
        <v>2645.42</v>
      </c>
      <c r="K62" s="131" t="s">
        <v>185</v>
      </c>
    </row>
    <row r="63" spans="1:21">
      <c r="A63" s="205" t="s">
        <v>57</v>
      </c>
      <c r="B63" s="205"/>
      <c r="C63" s="205"/>
      <c r="D63" s="126">
        <v>0.27</v>
      </c>
      <c r="F63" s="206"/>
      <c r="G63" s="206"/>
      <c r="H63" s="206"/>
      <c r="I63" s="5"/>
    </row>
    <row r="64" spans="1:21">
      <c r="A64" s="205" t="s">
        <v>58</v>
      </c>
      <c r="B64" s="205"/>
      <c r="C64" s="205"/>
      <c r="D64" s="125">
        <f>(D62*D63)-D12</f>
        <v>364.96084999999994</v>
      </c>
      <c r="F64" s="206"/>
      <c r="G64" s="206"/>
      <c r="H64" s="206"/>
      <c r="I64" s="4"/>
    </row>
    <row r="65" spans="1:16" ht="30">
      <c r="A65" s="205" t="s">
        <v>59</v>
      </c>
      <c r="B65" s="205"/>
      <c r="C65" s="205"/>
      <c r="D65" s="127">
        <f>IF(D64&lt;=0,G51,G51-D64)</f>
        <v>2645.4191500000002</v>
      </c>
      <c r="E65" s="131" t="s">
        <v>185</v>
      </c>
      <c r="F65" s="206"/>
      <c r="G65" s="206"/>
      <c r="H65" s="206"/>
      <c r="I65" s="7"/>
    </row>
    <row r="68" spans="1:16">
      <c r="P68" s="4"/>
    </row>
  </sheetData>
  <mergeCells count="193">
    <mergeCell ref="A2:U2"/>
    <mergeCell ref="F61:I61"/>
    <mergeCell ref="A53:B53"/>
    <mergeCell ref="C53:F53"/>
    <mergeCell ref="H53:K53"/>
    <mergeCell ref="L53:M53"/>
    <mergeCell ref="A55:B56"/>
    <mergeCell ref="N49:N50"/>
    <mergeCell ref="C51:F51"/>
    <mergeCell ref="N51:N52"/>
    <mergeCell ref="C52:F52"/>
    <mergeCell ref="H52:K52"/>
    <mergeCell ref="L52:M52"/>
    <mergeCell ref="L45:M45"/>
    <mergeCell ref="C47:F47"/>
    <mergeCell ref="H47:K47"/>
    <mergeCell ref="L47:M47"/>
    <mergeCell ref="H51:K51"/>
    <mergeCell ref="L51:M51"/>
    <mergeCell ref="A48:M48"/>
    <mergeCell ref="A49:B52"/>
    <mergeCell ref="C49:F50"/>
    <mergeCell ref="G49:G50"/>
    <mergeCell ref="H49:K50"/>
    <mergeCell ref="A65:C65"/>
    <mergeCell ref="F65:H65"/>
    <mergeCell ref="C55:F56"/>
    <mergeCell ref="G55:M56"/>
    <mergeCell ref="A1:U1"/>
    <mergeCell ref="A54:M54"/>
    <mergeCell ref="S43:S46"/>
    <mergeCell ref="T43:T46"/>
    <mergeCell ref="A62:C62"/>
    <mergeCell ref="F62:I62"/>
    <mergeCell ref="A63:C63"/>
    <mergeCell ref="F63:H63"/>
    <mergeCell ref="A64:C64"/>
    <mergeCell ref="F64:H64"/>
    <mergeCell ref="N55:N56"/>
    <mergeCell ref="A59:D59"/>
    <mergeCell ref="F59:J59"/>
    <mergeCell ref="A60:C60"/>
    <mergeCell ref="F60:I60"/>
    <mergeCell ref="A61:C61"/>
    <mergeCell ref="H44:K44"/>
    <mergeCell ref="L44:M44"/>
    <mergeCell ref="C45:F45"/>
    <mergeCell ref="H45:K45"/>
    <mergeCell ref="L49:M50"/>
    <mergeCell ref="O47:U56"/>
    <mergeCell ref="A47:B47"/>
    <mergeCell ref="A40:B40"/>
    <mergeCell ref="C40:F40"/>
    <mergeCell ref="H40:K40"/>
    <mergeCell ref="L40:M40"/>
    <mergeCell ref="A41:M41"/>
    <mergeCell ref="A42:B42"/>
    <mergeCell ref="C42:F42"/>
    <mergeCell ref="H42:K42"/>
    <mergeCell ref="L42:M42"/>
    <mergeCell ref="U42:U46"/>
    <mergeCell ref="A43:B46"/>
    <mergeCell ref="C43:F43"/>
    <mergeCell ref="H43:K43"/>
    <mergeCell ref="L43:M43"/>
    <mergeCell ref="N43:N46"/>
    <mergeCell ref="O43:O46"/>
    <mergeCell ref="P43:P46"/>
    <mergeCell ref="Q43:Q46"/>
    <mergeCell ref="R43:R46"/>
    <mergeCell ref="C46:F46"/>
    <mergeCell ref="H46:K46"/>
    <mergeCell ref="L46:M46"/>
    <mergeCell ref="N23:N39"/>
    <mergeCell ref="O23:U41"/>
    <mergeCell ref="C25:F25"/>
    <mergeCell ref="H25:K25"/>
    <mergeCell ref="L25:M25"/>
    <mergeCell ref="C26:F26"/>
    <mergeCell ref="H26:K26"/>
    <mergeCell ref="L26:M26"/>
    <mergeCell ref="C27:F27"/>
    <mergeCell ref="H27:K27"/>
    <mergeCell ref="L27:M27"/>
    <mergeCell ref="C44:F44"/>
    <mergeCell ref="C36:F36"/>
    <mergeCell ref="H36:K36"/>
    <mergeCell ref="L36:M36"/>
    <mergeCell ref="C37:F37"/>
    <mergeCell ref="H37:K37"/>
    <mergeCell ref="L37:M37"/>
    <mergeCell ref="C34:F34"/>
    <mergeCell ref="H34:K34"/>
    <mergeCell ref="L34:M34"/>
    <mergeCell ref="C35:F35"/>
    <mergeCell ref="H35:K35"/>
    <mergeCell ref="O19:U19"/>
    <mergeCell ref="A20:B22"/>
    <mergeCell ref="C20:F22"/>
    <mergeCell ref="G20:G22"/>
    <mergeCell ref="H20:K22"/>
    <mergeCell ref="L20:M22"/>
    <mergeCell ref="N20:N22"/>
    <mergeCell ref="O20:U22"/>
    <mergeCell ref="C32:F32"/>
    <mergeCell ref="H32:K32"/>
    <mergeCell ref="L32:M32"/>
    <mergeCell ref="C23:F23"/>
    <mergeCell ref="H23:K23"/>
    <mergeCell ref="L23:M23"/>
    <mergeCell ref="C30:F30"/>
    <mergeCell ref="H30:K30"/>
    <mergeCell ref="L30:M30"/>
    <mergeCell ref="C31:F31"/>
    <mergeCell ref="H31:K31"/>
    <mergeCell ref="L31:M31"/>
    <mergeCell ref="C28:F28"/>
    <mergeCell ref="H28:K28"/>
    <mergeCell ref="L28:M28"/>
    <mergeCell ref="C29:F29"/>
    <mergeCell ref="A23:B39"/>
    <mergeCell ref="A17:C17"/>
    <mergeCell ref="D17:F17"/>
    <mergeCell ref="G17:I17"/>
    <mergeCell ref="J17:M17"/>
    <mergeCell ref="A18:C18"/>
    <mergeCell ref="D18:M18"/>
    <mergeCell ref="C33:F33"/>
    <mergeCell ref="H33:K33"/>
    <mergeCell ref="L33:M33"/>
    <mergeCell ref="H29:K29"/>
    <mergeCell ref="L29:M29"/>
    <mergeCell ref="C24:F24"/>
    <mergeCell ref="H24:K24"/>
    <mergeCell ref="L24:M24"/>
    <mergeCell ref="L35:M35"/>
    <mergeCell ref="C38:F38"/>
    <mergeCell ref="H38:K38"/>
    <mergeCell ref="L38:M38"/>
    <mergeCell ref="C39:F39"/>
    <mergeCell ref="H39:K39"/>
    <mergeCell ref="L39:M39"/>
    <mergeCell ref="A15:C15"/>
    <mergeCell ref="D15:F15"/>
    <mergeCell ref="G15:I15"/>
    <mergeCell ref="J15:M15"/>
    <mergeCell ref="A16:C16"/>
    <mergeCell ref="D16:F16"/>
    <mergeCell ref="G16:I16"/>
    <mergeCell ref="J16:M16"/>
    <mergeCell ref="A19:M19"/>
    <mergeCell ref="G8:I8"/>
    <mergeCell ref="J8:M8"/>
    <mergeCell ref="A13:C13"/>
    <mergeCell ref="D13:F13"/>
    <mergeCell ref="G13:I13"/>
    <mergeCell ref="J13:M13"/>
    <mergeCell ref="A14:C14"/>
    <mergeCell ref="D14:F14"/>
    <mergeCell ref="G14:I14"/>
    <mergeCell ref="J14:M14"/>
    <mergeCell ref="A11:C11"/>
    <mergeCell ref="D11:F11"/>
    <mergeCell ref="G11:I11"/>
    <mergeCell ref="J11:M11"/>
    <mergeCell ref="A12:C12"/>
    <mergeCell ref="D12:F12"/>
    <mergeCell ref="G12:I12"/>
    <mergeCell ref="J12:M12"/>
    <mergeCell ref="W1:X1"/>
    <mergeCell ref="A4:U4"/>
    <mergeCell ref="A5:M5"/>
    <mergeCell ref="N5:N18"/>
    <mergeCell ref="O5:U5"/>
    <mergeCell ref="A6:C6"/>
    <mergeCell ref="D6:F6"/>
    <mergeCell ref="G6:I6"/>
    <mergeCell ref="J6:M6"/>
    <mergeCell ref="O6:U16"/>
    <mergeCell ref="A9:C9"/>
    <mergeCell ref="D9:F9"/>
    <mergeCell ref="G9:I9"/>
    <mergeCell ref="J9:M9"/>
    <mergeCell ref="A10:C10"/>
    <mergeCell ref="D10:F10"/>
    <mergeCell ref="G10:I10"/>
    <mergeCell ref="J10:M10"/>
    <mergeCell ref="A7:C7"/>
    <mergeCell ref="D7:F7"/>
    <mergeCell ref="G7:I7"/>
    <mergeCell ref="J7:M7"/>
    <mergeCell ref="A8:C8"/>
    <mergeCell ref="D8:F8"/>
  </mergeCells>
  <hyperlinks>
    <hyperlink ref="W1:X1" location="İÇİNDEKİLER!A1" display="İÇİNDEKİLER"/>
  </hyperlinks>
  <pageMargins left="0.7" right="0.7" top="0.75" bottom="0.75" header="0.3" footer="0.3"/>
  <pageSetup paperSize="9" orientation="portrait" horizontalDpi="4294967294" verticalDpi="4294967294"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64"/>
  <sheetViews>
    <sheetView topLeftCell="I37" zoomScale="80" zoomScaleNormal="80" workbookViewId="0">
      <selection activeCell="O46" sqref="O46:U55"/>
    </sheetView>
  </sheetViews>
  <sheetFormatPr defaultColWidth="9.140625" defaultRowHeight="15"/>
  <cols>
    <col min="1" max="2" width="9.140625" style="27"/>
    <col min="3" max="3" width="17.28515625" style="27" customWidth="1"/>
    <col min="4" max="6" width="9.140625" style="27"/>
    <col min="7" max="7" width="11.140625" style="27" customWidth="1"/>
    <col min="8" max="12" width="9.140625" style="27"/>
    <col min="13" max="14" width="6.85546875" style="27" customWidth="1"/>
    <col min="15" max="15" width="21.28515625" style="27" customWidth="1"/>
    <col min="16" max="16" width="26.5703125" style="27" customWidth="1"/>
    <col min="17" max="17" width="15.28515625" style="27" customWidth="1"/>
    <col min="18" max="18" width="15.42578125" style="27" customWidth="1"/>
    <col min="19" max="19" width="19.42578125" style="27" customWidth="1"/>
    <col min="20" max="20" width="26.42578125" style="27" customWidth="1"/>
    <col min="21" max="22" width="6" style="27" customWidth="1"/>
    <col min="23" max="23" width="10.28515625" style="27" customWidth="1"/>
    <col min="24" max="24" width="11.42578125" style="27" customWidth="1"/>
    <col min="25" max="26" width="6" style="27" customWidth="1"/>
    <col min="27" max="16384" width="9.140625" style="27"/>
  </cols>
  <sheetData>
    <row r="1" spans="1:37" ht="39" customHeight="1" thickBot="1">
      <c r="A1" s="412" t="s">
        <v>90</v>
      </c>
      <c r="B1" s="413"/>
      <c r="C1" s="413"/>
      <c r="D1" s="413"/>
      <c r="E1" s="413"/>
      <c r="F1" s="413"/>
      <c r="G1" s="413"/>
      <c r="H1" s="413"/>
      <c r="I1" s="413"/>
      <c r="J1" s="413"/>
      <c r="K1" s="413"/>
      <c r="L1" s="413"/>
      <c r="M1" s="413"/>
      <c r="N1" s="413"/>
      <c r="O1" s="413"/>
      <c r="P1" s="413"/>
      <c r="Q1" s="413"/>
      <c r="R1" s="413"/>
      <c r="S1" s="413"/>
      <c r="T1" s="413"/>
      <c r="U1" s="414"/>
      <c r="V1" s="67"/>
      <c r="W1" s="156" t="s">
        <v>175</v>
      </c>
      <c r="X1" s="156"/>
      <c r="Y1" s="67"/>
      <c r="Z1" s="67"/>
      <c r="AA1" s="67"/>
      <c r="AB1" s="67"/>
      <c r="AC1" s="67"/>
      <c r="AD1" s="67"/>
      <c r="AE1" s="67"/>
      <c r="AF1" s="67"/>
      <c r="AG1" s="67"/>
      <c r="AH1" s="67"/>
      <c r="AI1" s="67"/>
      <c r="AJ1" s="67"/>
      <c r="AK1" s="67"/>
    </row>
    <row r="2" spans="1:37" s="89" customFormat="1" ht="23.25">
      <c r="A2" s="90"/>
      <c r="B2" s="90"/>
      <c r="C2" s="90"/>
      <c r="D2" s="90"/>
      <c r="E2" s="90"/>
      <c r="F2" s="90"/>
      <c r="G2" s="90"/>
      <c r="H2" s="90"/>
      <c r="I2" s="90"/>
      <c r="J2" s="90"/>
      <c r="K2" s="90"/>
      <c r="L2" s="90"/>
      <c r="M2" s="90"/>
      <c r="N2" s="90"/>
      <c r="O2" s="90"/>
      <c r="P2" s="90"/>
      <c r="Q2" s="90"/>
      <c r="R2" s="90"/>
      <c r="S2" s="90"/>
      <c r="T2" s="90"/>
      <c r="U2" s="90"/>
      <c r="V2" s="67"/>
      <c r="W2" s="67"/>
      <c r="X2" s="67"/>
      <c r="Y2" s="67"/>
      <c r="Z2" s="67"/>
      <c r="AA2" s="67"/>
      <c r="AB2" s="67"/>
      <c r="AC2" s="67"/>
      <c r="AD2" s="67"/>
      <c r="AE2" s="67"/>
      <c r="AF2" s="67"/>
      <c r="AG2" s="67"/>
      <c r="AH2" s="67"/>
      <c r="AI2" s="67"/>
      <c r="AJ2" s="67"/>
      <c r="AK2" s="67"/>
    </row>
    <row r="3" spans="1:37" ht="28.5" customHeight="1">
      <c r="A3" s="258" t="s">
        <v>0</v>
      </c>
      <c r="B3" s="259"/>
      <c r="C3" s="259"/>
      <c r="D3" s="259"/>
      <c r="E3" s="259"/>
      <c r="F3" s="259"/>
      <c r="G3" s="259"/>
      <c r="H3" s="259"/>
      <c r="I3" s="259"/>
      <c r="J3" s="259"/>
      <c r="K3" s="259"/>
      <c r="L3" s="259"/>
      <c r="M3" s="259"/>
      <c r="N3" s="259"/>
      <c r="O3" s="259"/>
      <c r="P3" s="259"/>
      <c r="Q3" s="259"/>
      <c r="R3" s="259"/>
      <c r="S3" s="259"/>
      <c r="T3" s="259"/>
      <c r="U3" s="260"/>
    </row>
    <row r="4" spans="1:37" ht="18.75">
      <c r="A4" s="181" t="s">
        <v>1</v>
      </c>
      <c r="B4" s="181"/>
      <c r="C4" s="181"/>
      <c r="D4" s="181"/>
      <c r="E4" s="181"/>
      <c r="F4" s="181"/>
      <c r="G4" s="181"/>
      <c r="H4" s="181"/>
      <c r="I4" s="181"/>
      <c r="J4" s="181"/>
      <c r="K4" s="181"/>
      <c r="L4" s="181"/>
      <c r="M4" s="181"/>
      <c r="N4" s="350"/>
      <c r="O4" s="261"/>
      <c r="P4" s="261"/>
      <c r="Q4" s="261"/>
      <c r="R4" s="261"/>
      <c r="S4" s="261"/>
      <c r="T4" s="261"/>
      <c r="U4" s="261"/>
    </row>
    <row r="5" spans="1:37" ht="15" customHeight="1">
      <c r="A5" s="182" t="s">
        <v>2</v>
      </c>
      <c r="B5" s="182"/>
      <c r="C5" s="182"/>
      <c r="D5" s="183"/>
      <c r="E5" s="183"/>
      <c r="F5" s="183"/>
      <c r="G5" s="184" t="s">
        <v>3</v>
      </c>
      <c r="H5" s="184"/>
      <c r="I5" s="184"/>
      <c r="J5" s="183"/>
      <c r="K5" s="183"/>
      <c r="L5" s="183"/>
      <c r="M5" s="183"/>
      <c r="N5" s="351"/>
      <c r="O5" s="170"/>
      <c r="P5" s="311"/>
      <c r="Q5" s="311"/>
      <c r="R5" s="311"/>
      <c r="S5" s="311"/>
      <c r="T5" s="311"/>
      <c r="U5" s="171"/>
    </row>
    <row r="6" spans="1:37" ht="15" customHeight="1">
      <c r="A6" s="184" t="s">
        <v>4</v>
      </c>
      <c r="B6" s="184"/>
      <c r="C6" s="184"/>
      <c r="D6" s="183"/>
      <c r="E6" s="183"/>
      <c r="F6" s="183"/>
      <c r="G6" s="184" t="s">
        <v>3</v>
      </c>
      <c r="H6" s="184"/>
      <c r="I6" s="184"/>
      <c r="J6" s="183"/>
      <c r="K6" s="183"/>
      <c r="L6" s="183"/>
      <c r="M6" s="183"/>
      <c r="N6" s="351"/>
      <c r="O6" s="170"/>
      <c r="P6" s="311"/>
      <c r="Q6" s="311"/>
      <c r="R6" s="311"/>
      <c r="S6" s="311"/>
      <c r="T6" s="311"/>
      <c r="U6" s="171"/>
    </row>
    <row r="7" spans="1:37" ht="15" customHeight="1">
      <c r="A7" s="184" t="s">
        <v>5</v>
      </c>
      <c r="B7" s="184"/>
      <c r="C7" s="184"/>
      <c r="D7" s="183"/>
      <c r="E7" s="183"/>
      <c r="F7" s="183"/>
      <c r="G7" s="184" t="s">
        <v>9</v>
      </c>
      <c r="H7" s="184"/>
      <c r="I7" s="184"/>
      <c r="J7" s="183"/>
      <c r="K7" s="183"/>
      <c r="L7" s="183"/>
      <c r="M7" s="183"/>
      <c r="N7" s="351"/>
      <c r="O7" s="170"/>
      <c r="P7" s="311"/>
      <c r="Q7" s="311"/>
      <c r="R7" s="311"/>
      <c r="S7" s="311"/>
      <c r="T7" s="311"/>
      <c r="U7" s="171"/>
    </row>
    <row r="8" spans="1:37" ht="15" customHeight="1">
      <c r="A8" s="184" t="s">
        <v>6</v>
      </c>
      <c r="B8" s="184"/>
      <c r="C8" s="184"/>
      <c r="D8" s="183"/>
      <c r="E8" s="183"/>
      <c r="F8" s="183"/>
      <c r="G8" s="184" t="s">
        <v>10</v>
      </c>
      <c r="H8" s="184"/>
      <c r="I8" s="184"/>
      <c r="J8" s="183"/>
      <c r="K8" s="183"/>
      <c r="L8" s="183"/>
      <c r="M8" s="183"/>
      <c r="N8" s="351"/>
      <c r="O8" s="170"/>
      <c r="P8" s="311"/>
      <c r="Q8" s="311"/>
      <c r="R8" s="311"/>
      <c r="S8" s="311"/>
      <c r="T8" s="311"/>
      <c r="U8" s="171"/>
    </row>
    <row r="9" spans="1:37" ht="15" customHeight="1">
      <c r="A9" s="184" t="s">
        <v>7</v>
      </c>
      <c r="B9" s="184"/>
      <c r="C9" s="184"/>
      <c r="D9" s="183"/>
      <c r="E9" s="183"/>
      <c r="F9" s="183"/>
      <c r="G9" s="184" t="s">
        <v>11</v>
      </c>
      <c r="H9" s="184"/>
      <c r="I9" s="184"/>
      <c r="J9" s="189">
        <v>45231</v>
      </c>
      <c r="K9" s="183"/>
      <c r="L9" s="183"/>
      <c r="M9" s="183"/>
      <c r="N9" s="351"/>
      <c r="O9" s="170"/>
      <c r="P9" s="311"/>
      <c r="Q9" s="311"/>
      <c r="R9" s="311"/>
      <c r="S9" s="311"/>
      <c r="T9" s="311"/>
      <c r="U9" s="171"/>
    </row>
    <row r="10" spans="1:37" ht="15" customHeight="1">
      <c r="A10" s="184" t="s">
        <v>12</v>
      </c>
      <c r="B10" s="184"/>
      <c r="C10" s="184"/>
      <c r="D10" s="190">
        <v>45259</v>
      </c>
      <c r="E10" s="183"/>
      <c r="F10" s="183"/>
      <c r="G10" s="184" t="s">
        <v>13</v>
      </c>
      <c r="H10" s="184"/>
      <c r="I10" s="184"/>
      <c r="J10" s="183"/>
      <c r="K10" s="183"/>
      <c r="L10" s="183"/>
      <c r="M10" s="183"/>
      <c r="N10" s="351"/>
      <c r="O10" s="170"/>
      <c r="P10" s="311"/>
      <c r="Q10" s="311"/>
      <c r="R10" s="311"/>
      <c r="S10" s="311"/>
      <c r="T10" s="311"/>
      <c r="U10" s="171"/>
    </row>
    <row r="11" spans="1:37" ht="15" customHeight="1">
      <c r="A11" s="184" t="s">
        <v>14</v>
      </c>
      <c r="B11" s="184"/>
      <c r="C11" s="184"/>
      <c r="D11" s="183">
        <v>2280.46</v>
      </c>
      <c r="E11" s="183"/>
      <c r="F11" s="183"/>
      <c r="G11" s="184" t="s">
        <v>40</v>
      </c>
      <c r="H11" s="184"/>
      <c r="I11" s="184"/>
      <c r="J11" s="183">
        <f>G50+D11</f>
        <v>5290.84</v>
      </c>
      <c r="K11" s="183"/>
      <c r="L11" s="183"/>
      <c r="M11" s="183"/>
      <c r="N11" s="351"/>
      <c r="O11" s="170"/>
      <c r="P11" s="311"/>
      <c r="Q11" s="311"/>
      <c r="R11" s="311"/>
      <c r="S11" s="311"/>
      <c r="T11" s="311"/>
      <c r="U11" s="171"/>
    </row>
    <row r="12" spans="1:37" ht="15" customHeight="1">
      <c r="A12" s="292" t="s">
        <v>41</v>
      </c>
      <c r="B12" s="293"/>
      <c r="C12" s="294"/>
      <c r="D12" s="313">
        <v>30</v>
      </c>
      <c r="E12" s="314"/>
      <c r="F12" s="315"/>
      <c r="G12" s="292" t="s">
        <v>42</v>
      </c>
      <c r="H12" s="293"/>
      <c r="I12" s="294"/>
      <c r="J12" s="313">
        <v>30</v>
      </c>
      <c r="K12" s="314"/>
      <c r="L12" s="314"/>
      <c r="M12" s="315"/>
      <c r="N12" s="351"/>
      <c r="O12" s="170"/>
      <c r="P12" s="311"/>
      <c r="Q12" s="311"/>
      <c r="R12" s="311"/>
      <c r="S12" s="311"/>
      <c r="T12" s="311"/>
      <c r="U12" s="171"/>
    </row>
    <row r="13" spans="1:37" ht="15" customHeight="1">
      <c r="A13" s="292" t="s">
        <v>43</v>
      </c>
      <c r="B13" s="293"/>
      <c r="C13" s="294"/>
      <c r="D13" s="313">
        <v>15</v>
      </c>
      <c r="E13" s="314"/>
      <c r="F13" s="315"/>
      <c r="G13" s="292" t="s">
        <v>43</v>
      </c>
      <c r="H13" s="293"/>
      <c r="I13" s="294"/>
      <c r="J13" s="313">
        <f>D13</f>
        <v>15</v>
      </c>
      <c r="K13" s="314"/>
      <c r="L13" s="314"/>
      <c r="M13" s="315"/>
      <c r="N13" s="351"/>
      <c r="O13" s="170"/>
      <c r="P13" s="311"/>
      <c r="Q13" s="311"/>
      <c r="R13" s="311"/>
      <c r="S13" s="311"/>
      <c r="T13" s="311"/>
      <c r="U13" s="171"/>
    </row>
    <row r="14" spans="1:37" ht="15" customHeight="1">
      <c r="A14" s="292" t="s">
        <v>69</v>
      </c>
      <c r="B14" s="293"/>
      <c r="C14" s="294"/>
      <c r="D14" s="313">
        <f>D12-D13</f>
        <v>15</v>
      </c>
      <c r="E14" s="314"/>
      <c r="F14" s="315"/>
      <c r="G14" s="292" t="s">
        <v>69</v>
      </c>
      <c r="H14" s="293"/>
      <c r="I14" s="294"/>
      <c r="J14" s="313">
        <f>J12-J13</f>
        <v>15</v>
      </c>
      <c r="K14" s="314"/>
      <c r="L14" s="314"/>
      <c r="M14" s="315"/>
      <c r="N14" s="351"/>
      <c r="O14" s="170"/>
      <c r="P14" s="311"/>
      <c r="Q14" s="311"/>
      <c r="R14" s="311"/>
      <c r="S14" s="311"/>
      <c r="T14" s="311"/>
      <c r="U14" s="171"/>
    </row>
    <row r="15" spans="1:37" ht="15" customHeight="1">
      <c r="A15" s="292" t="s">
        <v>64</v>
      </c>
      <c r="B15" s="293"/>
      <c r="C15" s="294"/>
      <c r="D15" s="313">
        <v>19595.71</v>
      </c>
      <c r="E15" s="314"/>
      <c r="F15" s="315"/>
      <c r="G15" s="292" t="s">
        <v>63</v>
      </c>
      <c r="H15" s="293"/>
      <c r="I15" s="294"/>
      <c r="J15" s="316">
        <f>J11/D15</f>
        <v>0.26999991324631772</v>
      </c>
      <c r="K15" s="317"/>
      <c r="L15" s="317"/>
      <c r="M15" s="318"/>
      <c r="N15" s="351"/>
      <c r="O15" s="170"/>
      <c r="P15" s="311"/>
      <c r="Q15" s="311"/>
      <c r="R15" s="311"/>
      <c r="S15" s="311"/>
      <c r="T15" s="311"/>
      <c r="U15" s="171"/>
    </row>
    <row r="16" spans="1:37" ht="29.25" customHeight="1">
      <c r="A16" s="373" t="s">
        <v>181</v>
      </c>
      <c r="B16" s="374"/>
      <c r="C16" s="375"/>
      <c r="D16" s="321">
        <f>G42*100/11</f>
        <v>17084.272727272728</v>
      </c>
      <c r="E16" s="376"/>
      <c r="F16" s="361"/>
      <c r="G16" s="313"/>
      <c r="H16" s="314"/>
      <c r="I16" s="315"/>
      <c r="J16" s="316"/>
      <c r="K16" s="317"/>
      <c r="L16" s="317"/>
      <c r="M16" s="318"/>
      <c r="N16" s="351"/>
      <c r="O16" s="32"/>
      <c r="P16" s="35"/>
      <c r="Q16" s="35"/>
      <c r="R16" s="35"/>
      <c r="S16" s="35"/>
      <c r="T16" s="35"/>
      <c r="U16" s="33"/>
    </row>
    <row r="17" spans="1:21" ht="29.25" customHeight="1">
      <c r="A17" s="184" t="s">
        <v>8</v>
      </c>
      <c r="B17" s="184"/>
      <c r="C17" s="184"/>
      <c r="D17" s="183"/>
      <c r="E17" s="183"/>
      <c r="F17" s="183"/>
      <c r="G17" s="183"/>
      <c r="H17" s="183"/>
      <c r="I17" s="183"/>
      <c r="J17" s="183"/>
      <c r="K17" s="183"/>
      <c r="L17" s="183"/>
      <c r="M17" s="183"/>
      <c r="N17" s="352"/>
      <c r="O17" s="28"/>
      <c r="P17" s="30"/>
      <c r="Q17" s="30"/>
      <c r="R17" s="30"/>
      <c r="S17" s="30"/>
      <c r="T17" s="30"/>
      <c r="U17" s="29"/>
    </row>
    <row r="18" spans="1:21" ht="15.75">
      <c r="A18" s="195" t="s">
        <v>15</v>
      </c>
      <c r="B18" s="195"/>
      <c r="C18" s="195"/>
      <c r="D18" s="195"/>
      <c r="E18" s="195"/>
      <c r="F18" s="195"/>
      <c r="G18" s="195"/>
      <c r="H18" s="195"/>
      <c r="I18" s="195"/>
      <c r="J18" s="195"/>
      <c r="K18" s="195"/>
      <c r="L18" s="195"/>
      <c r="M18" s="195"/>
      <c r="N18" s="13"/>
      <c r="O18" s="168"/>
      <c r="P18" s="340"/>
      <c r="Q18" s="340"/>
      <c r="R18" s="340"/>
      <c r="S18" s="340"/>
      <c r="T18" s="340"/>
      <c r="U18" s="169"/>
    </row>
    <row r="19" spans="1:21" ht="15" customHeight="1">
      <c r="A19" s="214"/>
      <c r="B19" s="214"/>
      <c r="C19" s="257"/>
      <c r="D19" s="257"/>
      <c r="E19" s="257"/>
      <c r="F19" s="257"/>
      <c r="G19" s="178" t="s">
        <v>30</v>
      </c>
      <c r="H19" s="214" t="s">
        <v>31</v>
      </c>
      <c r="I19" s="212"/>
      <c r="J19" s="212"/>
      <c r="K19" s="212"/>
      <c r="L19" s="214" t="s">
        <v>32</v>
      </c>
      <c r="M19" s="212"/>
      <c r="N19" s="342"/>
      <c r="O19" s="163"/>
      <c r="P19" s="341"/>
      <c r="Q19" s="341"/>
      <c r="R19" s="341"/>
      <c r="S19" s="341"/>
      <c r="T19" s="341"/>
      <c r="U19" s="164"/>
    </row>
    <row r="20" spans="1:21">
      <c r="A20" s="214"/>
      <c r="B20" s="214"/>
      <c r="C20" s="257"/>
      <c r="D20" s="257"/>
      <c r="E20" s="257"/>
      <c r="F20" s="257"/>
      <c r="G20" s="178"/>
      <c r="H20" s="212"/>
      <c r="I20" s="212"/>
      <c r="J20" s="212"/>
      <c r="K20" s="212"/>
      <c r="L20" s="212"/>
      <c r="M20" s="212"/>
      <c r="N20" s="343"/>
      <c r="O20" s="170"/>
      <c r="P20" s="311"/>
      <c r="Q20" s="311"/>
      <c r="R20" s="311"/>
      <c r="S20" s="311"/>
      <c r="T20" s="311"/>
      <c r="U20" s="171"/>
    </row>
    <row r="21" spans="1:21" ht="37.5" customHeight="1">
      <c r="A21" s="214"/>
      <c r="B21" s="214"/>
      <c r="C21" s="257"/>
      <c r="D21" s="257"/>
      <c r="E21" s="257"/>
      <c r="F21" s="257"/>
      <c r="G21" s="178"/>
      <c r="H21" s="212"/>
      <c r="I21" s="212"/>
      <c r="J21" s="212"/>
      <c r="K21" s="212"/>
      <c r="L21" s="212"/>
      <c r="M21" s="212"/>
      <c r="N21" s="344"/>
      <c r="O21" s="165"/>
      <c r="P21" s="312"/>
      <c r="Q21" s="312"/>
      <c r="R21" s="312"/>
      <c r="S21" s="312"/>
      <c r="T21" s="312"/>
      <c r="U21" s="166"/>
    </row>
    <row r="22" spans="1:21" ht="15" customHeight="1">
      <c r="A22" s="192" t="s">
        <v>16</v>
      </c>
      <c r="B22" s="192"/>
      <c r="C22" s="184" t="s">
        <v>17</v>
      </c>
      <c r="D22" s="184"/>
      <c r="E22" s="184"/>
      <c r="F22" s="184"/>
      <c r="G22" s="61">
        <v>0</v>
      </c>
      <c r="H22" s="256">
        <f>$G22/$D$12*$D$13</f>
        <v>0</v>
      </c>
      <c r="I22" s="256"/>
      <c r="J22" s="256"/>
      <c r="K22" s="256"/>
      <c r="L22" s="256">
        <f>G22-H22</f>
        <v>0</v>
      </c>
      <c r="M22" s="256"/>
      <c r="N22" s="345"/>
      <c r="O22" s="163"/>
      <c r="P22" s="341"/>
      <c r="Q22" s="341"/>
      <c r="R22" s="341"/>
      <c r="S22" s="341"/>
      <c r="T22" s="341"/>
      <c r="U22" s="164"/>
    </row>
    <row r="23" spans="1:21" ht="15.75">
      <c r="A23" s="192"/>
      <c r="B23" s="192"/>
      <c r="C23" s="184" t="s">
        <v>18</v>
      </c>
      <c r="D23" s="184"/>
      <c r="E23" s="184"/>
      <c r="F23" s="184"/>
      <c r="G23" s="61">
        <v>0</v>
      </c>
      <c r="H23" s="256">
        <f t="shared" ref="H23:H38" si="0">$G23/$D$12*$D$13</f>
        <v>0</v>
      </c>
      <c r="I23" s="256"/>
      <c r="J23" s="256"/>
      <c r="K23" s="256"/>
      <c r="L23" s="256">
        <f t="shared" ref="L23:L38" si="1">G23-H23</f>
        <v>0</v>
      </c>
      <c r="M23" s="256"/>
      <c r="N23" s="346"/>
      <c r="O23" s="170"/>
      <c r="P23" s="311"/>
      <c r="Q23" s="311"/>
      <c r="R23" s="311"/>
      <c r="S23" s="311"/>
      <c r="T23" s="311"/>
      <c r="U23" s="171"/>
    </row>
    <row r="24" spans="1:21" ht="15.75">
      <c r="A24" s="192"/>
      <c r="B24" s="192"/>
      <c r="C24" s="184" t="s">
        <v>19</v>
      </c>
      <c r="D24" s="184"/>
      <c r="E24" s="184"/>
      <c r="F24" s="184"/>
      <c r="G24" s="61">
        <v>0</v>
      </c>
      <c r="H24" s="256">
        <f t="shared" si="0"/>
        <v>0</v>
      </c>
      <c r="I24" s="256"/>
      <c r="J24" s="256"/>
      <c r="K24" s="256"/>
      <c r="L24" s="256">
        <f t="shared" si="1"/>
        <v>0</v>
      </c>
      <c r="M24" s="256"/>
      <c r="N24" s="346"/>
      <c r="O24" s="170"/>
      <c r="P24" s="311"/>
      <c r="Q24" s="311"/>
      <c r="R24" s="311"/>
      <c r="S24" s="311"/>
      <c r="T24" s="311"/>
      <c r="U24" s="171"/>
    </row>
    <row r="25" spans="1:21" ht="15.75">
      <c r="A25" s="192"/>
      <c r="B25" s="192"/>
      <c r="C25" s="184" t="s">
        <v>20</v>
      </c>
      <c r="D25" s="184"/>
      <c r="E25" s="184"/>
      <c r="F25" s="184"/>
      <c r="G25" s="61">
        <v>0</v>
      </c>
      <c r="H25" s="256">
        <f t="shared" si="0"/>
        <v>0</v>
      </c>
      <c r="I25" s="256"/>
      <c r="J25" s="256"/>
      <c r="K25" s="256"/>
      <c r="L25" s="256">
        <f t="shared" si="1"/>
        <v>0</v>
      </c>
      <c r="M25" s="256"/>
      <c r="N25" s="346"/>
      <c r="O25" s="170"/>
      <c r="P25" s="311"/>
      <c r="Q25" s="311"/>
      <c r="R25" s="311"/>
      <c r="S25" s="311"/>
      <c r="T25" s="311"/>
      <c r="U25" s="171"/>
    </row>
    <row r="26" spans="1:21" ht="15.75">
      <c r="A26" s="192"/>
      <c r="B26" s="192"/>
      <c r="C26" s="184" t="s">
        <v>21</v>
      </c>
      <c r="D26" s="184"/>
      <c r="E26" s="184"/>
      <c r="F26" s="184"/>
      <c r="G26" s="61">
        <v>0</v>
      </c>
      <c r="H26" s="256">
        <f t="shared" si="0"/>
        <v>0</v>
      </c>
      <c r="I26" s="256"/>
      <c r="J26" s="256"/>
      <c r="K26" s="256"/>
      <c r="L26" s="256">
        <f t="shared" si="1"/>
        <v>0</v>
      </c>
      <c r="M26" s="256"/>
      <c r="N26" s="346"/>
      <c r="O26" s="170"/>
      <c r="P26" s="311"/>
      <c r="Q26" s="311"/>
      <c r="R26" s="311"/>
      <c r="S26" s="311"/>
      <c r="T26" s="311"/>
      <c r="U26" s="171"/>
    </row>
    <row r="27" spans="1:21" ht="15.75">
      <c r="A27" s="192"/>
      <c r="B27" s="192"/>
      <c r="C27" s="252" t="s">
        <v>100</v>
      </c>
      <c r="D27" s="252"/>
      <c r="E27" s="252"/>
      <c r="F27" s="252"/>
      <c r="G27" s="61">
        <v>1158.77</v>
      </c>
      <c r="H27" s="256">
        <f>G27</f>
        <v>1158.77</v>
      </c>
      <c r="I27" s="256"/>
      <c r="J27" s="256"/>
      <c r="K27" s="256"/>
      <c r="L27" s="256">
        <f t="shared" si="1"/>
        <v>0</v>
      </c>
      <c r="M27" s="256"/>
      <c r="N27" s="346"/>
      <c r="O27" s="170"/>
      <c r="P27" s="311"/>
      <c r="Q27" s="311"/>
      <c r="R27" s="311"/>
      <c r="S27" s="311"/>
      <c r="T27" s="311"/>
      <c r="U27" s="171"/>
    </row>
    <row r="28" spans="1:21" ht="15.75">
      <c r="A28" s="192"/>
      <c r="B28" s="192"/>
      <c r="C28" s="184" t="s">
        <v>101</v>
      </c>
      <c r="D28" s="184"/>
      <c r="E28" s="184"/>
      <c r="F28" s="184"/>
      <c r="G28" s="61">
        <v>637.25</v>
      </c>
      <c r="H28" s="256">
        <f>G28</f>
        <v>637.25</v>
      </c>
      <c r="I28" s="256"/>
      <c r="J28" s="256"/>
      <c r="K28" s="256"/>
      <c r="L28" s="256">
        <f t="shared" si="1"/>
        <v>0</v>
      </c>
      <c r="M28" s="256"/>
      <c r="N28" s="346"/>
      <c r="O28" s="170"/>
      <c r="P28" s="311"/>
      <c r="Q28" s="311"/>
      <c r="R28" s="311"/>
      <c r="S28" s="311"/>
      <c r="T28" s="311"/>
      <c r="U28" s="171"/>
    </row>
    <row r="29" spans="1:21" ht="15.75">
      <c r="A29" s="192"/>
      <c r="B29" s="192"/>
      <c r="C29" s="184" t="s">
        <v>107</v>
      </c>
      <c r="D29" s="184"/>
      <c r="E29" s="184"/>
      <c r="F29" s="184"/>
      <c r="G29" s="61">
        <v>0</v>
      </c>
      <c r="H29" s="256">
        <f>G29</f>
        <v>0</v>
      </c>
      <c r="I29" s="256"/>
      <c r="J29" s="256"/>
      <c r="K29" s="256"/>
      <c r="L29" s="256">
        <f t="shared" si="1"/>
        <v>0</v>
      </c>
      <c r="M29" s="256"/>
      <c r="N29" s="346"/>
      <c r="O29" s="170"/>
      <c r="P29" s="311"/>
      <c r="Q29" s="311"/>
      <c r="R29" s="311"/>
      <c r="S29" s="311"/>
      <c r="T29" s="311"/>
      <c r="U29" s="171"/>
    </row>
    <row r="30" spans="1:21" ht="15.75">
      <c r="A30" s="192"/>
      <c r="B30" s="192"/>
      <c r="C30" s="184" t="s">
        <v>22</v>
      </c>
      <c r="D30" s="184"/>
      <c r="E30" s="184"/>
      <c r="F30" s="184"/>
      <c r="G30" s="61">
        <v>0</v>
      </c>
      <c r="H30" s="256">
        <f>G30</f>
        <v>0</v>
      </c>
      <c r="I30" s="256"/>
      <c r="J30" s="256"/>
      <c r="K30" s="256"/>
      <c r="L30" s="256">
        <f t="shared" si="1"/>
        <v>0</v>
      </c>
      <c r="M30" s="256"/>
      <c r="N30" s="346"/>
      <c r="O30" s="170"/>
      <c r="P30" s="311"/>
      <c r="Q30" s="311"/>
      <c r="R30" s="311"/>
      <c r="S30" s="311"/>
      <c r="T30" s="311"/>
      <c r="U30" s="171"/>
    </row>
    <row r="31" spans="1:21" ht="15.75">
      <c r="A31" s="192"/>
      <c r="B31" s="192"/>
      <c r="C31" s="184" t="s">
        <v>23</v>
      </c>
      <c r="D31" s="184"/>
      <c r="E31" s="184"/>
      <c r="F31" s="184"/>
      <c r="G31" s="61">
        <v>0</v>
      </c>
      <c r="H31" s="256">
        <f t="shared" si="0"/>
        <v>0</v>
      </c>
      <c r="I31" s="256"/>
      <c r="J31" s="256"/>
      <c r="K31" s="256"/>
      <c r="L31" s="256">
        <f t="shared" si="1"/>
        <v>0</v>
      </c>
      <c r="M31" s="256"/>
      <c r="N31" s="346"/>
      <c r="O31" s="170"/>
      <c r="P31" s="311"/>
      <c r="Q31" s="311"/>
      <c r="R31" s="311"/>
      <c r="S31" s="311"/>
      <c r="T31" s="311"/>
      <c r="U31" s="171"/>
    </row>
    <row r="32" spans="1:21" ht="15.75">
      <c r="A32" s="192"/>
      <c r="B32" s="192"/>
      <c r="C32" s="184" t="s">
        <v>24</v>
      </c>
      <c r="D32" s="184"/>
      <c r="E32" s="184"/>
      <c r="F32" s="184"/>
      <c r="G32" s="61">
        <v>21987.5</v>
      </c>
      <c r="H32" s="256">
        <f t="shared" si="0"/>
        <v>10993.75</v>
      </c>
      <c r="I32" s="256"/>
      <c r="J32" s="256"/>
      <c r="K32" s="256"/>
      <c r="L32" s="256">
        <f t="shared" si="1"/>
        <v>10993.75</v>
      </c>
      <c r="M32" s="256"/>
      <c r="N32" s="346"/>
      <c r="O32" s="170"/>
      <c r="P32" s="311"/>
      <c r="Q32" s="311"/>
      <c r="R32" s="311"/>
      <c r="S32" s="311"/>
      <c r="T32" s="311"/>
      <c r="U32" s="171"/>
    </row>
    <row r="33" spans="1:26" ht="15.75">
      <c r="A33" s="192"/>
      <c r="B33" s="192"/>
      <c r="C33" s="184" t="s">
        <v>25</v>
      </c>
      <c r="D33" s="184"/>
      <c r="E33" s="184"/>
      <c r="F33" s="184"/>
      <c r="G33" s="61">
        <v>11457.67</v>
      </c>
      <c r="H33" s="256">
        <f t="shared" si="0"/>
        <v>5728.835</v>
      </c>
      <c r="I33" s="256"/>
      <c r="J33" s="256"/>
      <c r="K33" s="256"/>
      <c r="L33" s="256">
        <f t="shared" si="1"/>
        <v>5728.835</v>
      </c>
      <c r="M33" s="256"/>
      <c r="N33" s="346"/>
      <c r="O33" s="170"/>
      <c r="P33" s="311"/>
      <c r="Q33" s="311"/>
      <c r="R33" s="311"/>
      <c r="S33" s="311"/>
      <c r="T33" s="311"/>
      <c r="U33" s="171"/>
    </row>
    <row r="34" spans="1:26" ht="15.75">
      <c r="A34" s="192"/>
      <c r="B34" s="192"/>
      <c r="C34" s="184" t="s">
        <v>26</v>
      </c>
      <c r="D34" s="184"/>
      <c r="E34" s="184"/>
      <c r="F34" s="184"/>
      <c r="G34" s="61">
        <v>0</v>
      </c>
      <c r="H34" s="256">
        <f t="shared" si="0"/>
        <v>0</v>
      </c>
      <c r="I34" s="256"/>
      <c r="J34" s="256"/>
      <c r="K34" s="256"/>
      <c r="L34" s="256">
        <f t="shared" si="1"/>
        <v>0</v>
      </c>
      <c r="M34" s="256"/>
      <c r="N34" s="346"/>
      <c r="O34" s="170"/>
      <c r="P34" s="311"/>
      <c r="Q34" s="311"/>
      <c r="R34" s="311"/>
      <c r="S34" s="311"/>
      <c r="T34" s="311"/>
      <c r="U34" s="171"/>
    </row>
    <row r="35" spans="1:26" ht="15.75">
      <c r="A35" s="192"/>
      <c r="B35" s="192"/>
      <c r="C35" s="184" t="s">
        <v>27</v>
      </c>
      <c r="D35" s="184"/>
      <c r="E35" s="184"/>
      <c r="F35" s="184"/>
      <c r="G35" s="61">
        <v>0</v>
      </c>
      <c r="H35" s="256">
        <f t="shared" si="0"/>
        <v>0</v>
      </c>
      <c r="I35" s="256"/>
      <c r="J35" s="256"/>
      <c r="K35" s="256"/>
      <c r="L35" s="256">
        <f t="shared" si="1"/>
        <v>0</v>
      </c>
      <c r="M35" s="256"/>
      <c r="N35" s="346"/>
      <c r="O35" s="170"/>
      <c r="P35" s="311"/>
      <c r="Q35" s="311"/>
      <c r="R35" s="311"/>
      <c r="S35" s="311"/>
      <c r="T35" s="311"/>
      <c r="U35" s="171"/>
    </row>
    <row r="36" spans="1:26" ht="15.75">
      <c r="A36" s="192"/>
      <c r="B36" s="192"/>
      <c r="C36" s="184" t="s">
        <v>28</v>
      </c>
      <c r="D36" s="184"/>
      <c r="E36" s="184"/>
      <c r="F36" s="184"/>
      <c r="G36" s="61">
        <v>0</v>
      </c>
      <c r="H36" s="256">
        <f t="shared" si="0"/>
        <v>0</v>
      </c>
      <c r="I36" s="256"/>
      <c r="J36" s="256"/>
      <c r="K36" s="256"/>
      <c r="L36" s="256">
        <f t="shared" si="1"/>
        <v>0</v>
      </c>
      <c r="M36" s="256"/>
      <c r="N36" s="346"/>
      <c r="O36" s="170"/>
      <c r="P36" s="311"/>
      <c r="Q36" s="311"/>
      <c r="R36" s="311"/>
      <c r="S36" s="311"/>
      <c r="T36" s="311"/>
      <c r="U36" s="171"/>
    </row>
    <row r="37" spans="1:26" ht="15.75">
      <c r="A37" s="192"/>
      <c r="B37" s="192"/>
      <c r="C37" s="184" t="s">
        <v>51</v>
      </c>
      <c r="D37" s="184"/>
      <c r="E37" s="184"/>
      <c r="F37" s="184"/>
      <c r="G37" s="61">
        <v>8138.89</v>
      </c>
      <c r="H37" s="256">
        <f t="shared" si="0"/>
        <v>4069.4450000000002</v>
      </c>
      <c r="I37" s="256"/>
      <c r="J37" s="256"/>
      <c r="K37" s="256"/>
      <c r="L37" s="256">
        <f t="shared" si="1"/>
        <v>4069.4450000000002</v>
      </c>
      <c r="M37" s="256"/>
      <c r="N37" s="346"/>
      <c r="O37" s="170"/>
      <c r="P37" s="311"/>
      <c r="Q37" s="311"/>
      <c r="R37" s="311"/>
      <c r="S37" s="311"/>
      <c r="T37" s="311"/>
      <c r="U37" s="171"/>
    </row>
    <row r="38" spans="1:26" ht="15.75">
      <c r="A38" s="192"/>
      <c r="B38" s="192"/>
      <c r="C38" s="184" t="s">
        <v>104</v>
      </c>
      <c r="D38" s="184"/>
      <c r="E38" s="184"/>
      <c r="F38" s="184"/>
      <c r="G38" s="61">
        <v>0</v>
      </c>
      <c r="H38" s="256">
        <f t="shared" si="0"/>
        <v>0</v>
      </c>
      <c r="I38" s="256"/>
      <c r="J38" s="256"/>
      <c r="K38" s="256"/>
      <c r="L38" s="256">
        <f t="shared" si="1"/>
        <v>0</v>
      </c>
      <c r="M38" s="256"/>
      <c r="N38" s="346"/>
      <c r="O38" s="170"/>
      <c r="P38" s="311"/>
      <c r="Q38" s="311"/>
      <c r="R38" s="311"/>
      <c r="S38" s="311"/>
      <c r="T38" s="311"/>
      <c r="U38" s="171"/>
    </row>
    <row r="39" spans="1:26" ht="18.75">
      <c r="A39" s="319" t="s">
        <v>33</v>
      </c>
      <c r="B39" s="320"/>
      <c r="C39" s="313"/>
      <c r="D39" s="314"/>
      <c r="E39" s="314"/>
      <c r="F39" s="315"/>
      <c r="G39" s="61">
        <f>SUM(G22:G38)</f>
        <v>43380.08</v>
      </c>
      <c r="H39" s="321">
        <f>SUM(H22:K38)</f>
        <v>22588.05</v>
      </c>
      <c r="I39" s="314"/>
      <c r="J39" s="314"/>
      <c r="K39" s="315"/>
      <c r="L39" s="304">
        <f>G39-H39</f>
        <v>20792.030000000002</v>
      </c>
      <c r="M39" s="304"/>
      <c r="N39" s="26">
        <v>1</v>
      </c>
      <c r="O39" s="170"/>
      <c r="P39" s="311"/>
      <c r="Q39" s="311"/>
      <c r="R39" s="311"/>
      <c r="S39" s="311"/>
      <c r="T39" s="311"/>
      <c r="U39" s="171"/>
    </row>
    <row r="40" spans="1:26" ht="15.75">
      <c r="A40" s="195" t="s">
        <v>39</v>
      </c>
      <c r="B40" s="195"/>
      <c r="C40" s="195"/>
      <c r="D40" s="195"/>
      <c r="E40" s="195"/>
      <c r="F40" s="195"/>
      <c r="G40" s="195"/>
      <c r="H40" s="195"/>
      <c r="I40" s="195"/>
      <c r="J40" s="195"/>
      <c r="K40" s="195"/>
      <c r="L40" s="195"/>
      <c r="M40" s="195"/>
      <c r="N40" s="13"/>
      <c r="O40" s="165"/>
      <c r="P40" s="312"/>
      <c r="Q40" s="312"/>
      <c r="R40" s="312"/>
      <c r="S40" s="312"/>
      <c r="T40" s="312"/>
      <c r="U40" s="166"/>
    </row>
    <row r="41" spans="1:26" ht="63.75" customHeight="1">
      <c r="A41" s="214"/>
      <c r="B41" s="214"/>
      <c r="C41" s="322" t="s">
        <v>35</v>
      </c>
      <c r="D41" s="323"/>
      <c r="E41" s="323"/>
      <c r="F41" s="324"/>
      <c r="G41" s="68" t="s">
        <v>36</v>
      </c>
      <c r="H41" s="325" t="s">
        <v>37</v>
      </c>
      <c r="I41" s="326"/>
      <c r="J41" s="326"/>
      <c r="K41" s="327"/>
      <c r="L41" s="325" t="s">
        <v>38</v>
      </c>
      <c r="M41" s="327"/>
      <c r="N41" s="72"/>
      <c r="O41" s="68" t="s">
        <v>74</v>
      </c>
      <c r="P41" s="68" t="s">
        <v>73</v>
      </c>
      <c r="Q41" s="68" t="s">
        <v>70</v>
      </c>
      <c r="R41" s="68" t="s">
        <v>71</v>
      </c>
      <c r="S41" s="68" t="s">
        <v>61</v>
      </c>
      <c r="T41" s="68" t="s">
        <v>97</v>
      </c>
      <c r="U41" s="395">
        <v>2</v>
      </c>
    </row>
    <row r="42" spans="1:26" ht="15" customHeight="1">
      <c r="A42" s="204" t="s">
        <v>105</v>
      </c>
      <c r="B42" s="204"/>
      <c r="C42" s="252" t="s">
        <v>93</v>
      </c>
      <c r="D42" s="252"/>
      <c r="E42" s="252"/>
      <c r="F42" s="252"/>
      <c r="G42" s="69">
        <v>1879.27</v>
      </c>
      <c r="H42" s="328">
        <f>$G42/$J$12*$J$13</f>
        <v>939.63499999999999</v>
      </c>
      <c r="I42" s="329"/>
      <c r="J42" s="329"/>
      <c r="K42" s="330"/>
      <c r="L42" s="328">
        <f>G42-H42</f>
        <v>939.63499999999999</v>
      </c>
      <c r="M42" s="330"/>
      <c r="N42" s="345"/>
      <c r="O42" s="367">
        <f>D16/J12*J14</f>
        <v>8542.136363636364</v>
      </c>
      <c r="P42" s="367">
        <f>O42/100*12</f>
        <v>1025.0563636363636</v>
      </c>
      <c r="Q42" s="367">
        <f>H42+H43+P42</f>
        <v>2605.3513636363637</v>
      </c>
      <c r="R42" s="367">
        <f>H44+H45</f>
        <v>1195.895</v>
      </c>
      <c r="S42" s="367">
        <f>(L42+L43)-(P42)</f>
        <v>555.23863636363649</v>
      </c>
      <c r="T42" s="409">
        <f>L44+L45</f>
        <v>1195.895</v>
      </c>
      <c r="U42" s="396"/>
    </row>
    <row r="43" spans="1:26" ht="15.75">
      <c r="A43" s="204"/>
      <c r="B43" s="204"/>
      <c r="C43" s="252" t="s">
        <v>92</v>
      </c>
      <c r="D43" s="252"/>
      <c r="E43" s="252"/>
      <c r="F43" s="252"/>
      <c r="G43" s="69">
        <v>1281.32</v>
      </c>
      <c r="H43" s="328">
        <f t="shared" ref="H43:H45" si="2">$G43/$J$12*$J$13</f>
        <v>640.66</v>
      </c>
      <c r="I43" s="329"/>
      <c r="J43" s="329"/>
      <c r="K43" s="330"/>
      <c r="L43" s="328">
        <f t="shared" ref="L43:L45" si="3">G43-H43</f>
        <v>640.66</v>
      </c>
      <c r="M43" s="330"/>
      <c r="N43" s="346"/>
      <c r="O43" s="368"/>
      <c r="P43" s="368"/>
      <c r="Q43" s="368"/>
      <c r="R43" s="368"/>
      <c r="S43" s="368"/>
      <c r="T43" s="410"/>
      <c r="U43" s="396"/>
    </row>
    <row r="44" spans="1:26" ht="15" customHeight="1">
      <c r="A44" s="204"/>
      <c r="B44" s="204"/>
      <c r="C44" s="252" t="s">
        <v>94</v>
      </c>
      <c r="D44" s="252"/>
      <c r="E44" s="252"/>
      <c r="F44" s="252"/>
      <c r="G44" s="69">
        <v>1537.58</v>
      </c>
      <c r="H44" s="328">
        <f t="shared" si="2"/>
        <v>768.79</v>
      </c>
      <c r="I44" s="329"/>
      <c r="J44" s="329"/>
      <c r="K44" s="330"/>
      <c r="L44" s="328">
        <f t="shared" si="3"/>
        <v>768.79</v>
      </c>
      <c r="M44" s="330"/>
      <c r="N44" s="346"/>
      <c r="O44" s="368"/>
      <c r="P44" s="368"/>
      <c r="Q44" s="368"/>
      <c r="R44" s="368"/>
      <c r="S44" s="368"/>
      <c r="T44" s="410"/>
      <c r="U44" s="396"/>
      <c r="V44" s="12"/>
      <c r="W44" s="12"/>
      <c r="X44" s="12"/>
      <c r="Y44" s="12"/>
      <c r="Z44" s="12"/>
    </row>
    <row r="45" spans="1:26" ht="15" customHeight="1">
      <c r="A45" s="204"/>
      <c r="B45" s="204"/>
      <c r="C45" s="252" t="s">
        <v>91</v>
      </c>
      <c r="D45" s="252"/>
      <c r="E45" s="252"/>
      <c r="F45" s="252"/>
      <c r="G45" s="69">
        <v>854.21</v>
      </c>
      <c r="H45" s="328">
        <f t="shared" si="2"/>
        <v>427.10500000000002</v>
      </c>
      <c r="I45" s="329"/>
      <c r="J45" s="329"/>
      <c r="K45" s="330"/>
      <c r="L45" s="328">
        <f t="shared" si="3"/>
        <v>427.10500000000002</v>
      </c>
      <c r="M45" s="330"/>
      <c r="N45" s="346"/>
      <c r="O45" s="369"/>
      <c r="P45" s="369"/>
      <c r="Q45" s="369"/>
      <c r="R45" s="369"/>
      <c r="S45" s="369"/>
      <c r="T45" s="411"/>
      <c r="U45" s="397"/>
      <c r="V45" s="12"/>
      <c r="W45" s="12"/>
      <c r="X45" s="12"/>
      <c r="Y45" s="12"/>
      <c r="Z45" s="12"/>
    </row>
    <row r="46" spans="1:26" ht="15.75">
      <c r="A46" s="319" t="s">
        <v>33</v>
      </c>
      <c r="B46" s="320"/>
      <c r="C46" s="332"/>
      <c r="D46" s="333"/>
      <c r="E46" s="333"/>
      <c r="F46" s="334"/>
      <c r="G46" s="69"/>
      <c r="H46" s="328"/>
      <c r="I46" s="329"/>
      <c r="J46" s="329"/>
      <c r="K46" s="330"/>
      <c r="L46" s="335">
        <f>SUM(L42:M45)</f>
        <v>2776.19</v>
      </c>
      <c r="M46" s="336"/>
      <c r="N46" s="15"/>
      <c r="O46" s="170"/>
      <c r="P46" s="311"/>
      <c r="Q46" s="311"/>
      <c r="R46" s="311"/>
      <c r="S46" s="311"/>
      <c r="T46" s="311"/>
      <c r="U46" s="171"/>
    </row>
    <row r="47" spans="1:26" ht="15.75">
      <c r="A47" s="195" t="s">
        <v>44</v>
      </c>
      <c r="B47" s="195"/>
      <c r="C47" s="195"/>
      <c r="D47" s="195"/>
      <c r="E47" s="195"/>
      <c r="F47" s="195"/>
      <c r="G47" s="195"/>
      <c r="H47" s="195"/>
      <c r="I47" s="195"/>
      <c r="J47" s="195"/>
      <c r="K47" s="195"/>
      <c r="L47" s="195"/>
      <c r="M47" s="195"/>
      <c r="N47" s="34"/>
      <c r="O47" s="170"/>
      <c r="P47" s="311"/>
      <c r="Q47" s="311"/>
      <c r="R47" s="311"/>
      <c r="S47" s="311"/>
      <c r="T47" s="311"/>
      <c r="U47" s="171"/>
    </row>
    <row r="48" spans="1:26" ht="15" customHeight="1">
      <c r="A48" s="192" t="s">
        <v>45</v>
      </c>
      <c r="B48" s="192"/>
      <c r="C48" s="251" t="s">
        <v>46</v>
      </c>
      <c r="D48" s="251"/>
      <c r="E48" s="251"/>
      <c r="F48" s="251"/>
      <c r="G48" s="255" t="s">
        <v>47</v>
      </c>
      <c r="H48" s="255" t="s">
        <v>53</v>
      </c>
      <c r="I48" s="255"/>
      <c r="J48" s="255"/>
      <c r="K48" s="255"/>
      <c r="L48" s="255" t="s">
        <v>48</v>
      </c>
      <c r="M48" s="255"/>
      <c r="N48" s="348"/>
      <c r="O48" s="170"/>
      <c r="P48" s="311"/>
      <c r="Q48" s="311"/>
      <c r="R48" s="311"/>
      <c r="S48" s="311"/>
      <c r="T48" s="311"/>
      <c r="U48" s="171"/>
    </row>
    <row r="49" spans="1:21">
      <c r="A49" s="192"/>
      <c r="B49" s="192"/>
      <c r="C49" s="251"/>
      <c r="D49" s="251"/>
      <c r="E49" s="251"/>
      <c r="F49" s="251"/>
      <c r="G49" s="255"/>
      <c r="H49" s="255"/>
      <c r="I49" s="255"/>
      <c r="J49" s="255"/>
      <c r="K49" s="255"/>
      <c r="L49" s="255"/>
      <c r="M49" s="255"/>
      <c r="N49" s="349"/>
      <c r="O49" s="170"/>
      <c r="P49" s="311"/>
      <c r="Q49" s="311"/>
      <c r="R49" s="311"/>
      <c r="S49" s="311"/>
      <c r="T49" s="311"/>
      <c r="U49" s="171"/>
    </row>
    <row r="50" spans="1:21" ht="15.75">
      <c r="A50" s="192"/>
      <c r="B50" s="192"/>
      <c r="C50" s="184" t="s">
        <v>49</v>
      </c>
      <c r="D50" s="184"/>
      <c r="E50" s="184"/>
      <c r="F50" s="184"/>
      <c r="G50" s="1">
        <v>3010.38</v>
      </c>
      <c r="H50" s="236">
        <f>(J11/D12*D13)-(D11)</f>
        <v>364.96000000000004</v>
      </c>
      <c r="I50" s="236"/>
      <c r="J50" s="236"/>
      <c r="K50" s="236"/>
      <c r="L50" s="236">
        <f>IF(H50&lt;=0,G50,G50-H50)</f>
        <v>2645.42</v>
      </c>
      <c r="M50" s="236"/>
      <c r="N50" s="345"/>
      <c r="O50" s="170"/>
      <c r="P50" s="311"/>
      <c r="Q50" s="311"/>
      <c r="R50" s="311"/>
      <c r="S50" s="311"/>
      <c r="T50" s="311"/>
      <c r="U50" s="171"/>
    </row>
    <row r="51" spans="1:21" ht="15.75">
      <c r="A51" s="192"/>
      <c r="B51" s="192"/>
      <c r="C51" s="184" t="s">
        <v>50</v>
      </c>
      <c r="D51" s="184"/>
      <c r="E51" s="184"/>
      <c r="F51" s="184"/>
      <c r="G51" s="1">
        <v>213.81</v>
      </c>
      <c r="H51" s="236">
        <f>G51</f>
        <v>213.81</v>
      </c>
      <c r="I51" s="236"/>
      <c r="J51" s="236"/>
      <c r="K51" s="236"/>
      <c r="L51" s="236">
        <f>G51-H51</f>
        <v>0</v>
      </c>
      <c r="M51" s="236"/>
      <c r="N51" s="347"/>
      <c r="O51" s="170"/>
      <c r="P51" s="311"/>
      <c r="Q51" s="311"/>
      <c r="R51" s="311"/>
      <c r="S51" s="311"/>
      <c r="T51" s="311"/>
      <c r="U51" s="171"/>
    </row>
    <row r="52" spans="1:21" ht="18.75">
      <c r="A52" s="200" t="s">
        <v>33</v>
      </c>
      <c r="B52" s="200"/>
      <c r="C52" s="198"/>
      <c r="D52" s="198"/>
      <c r="E52" s="198"/>
      <c r="F52" s="198"/>
      <c r="G52" s="1"/>
      <c r="H52" s="236"/>
      <c r="I52" s="236"/>
      <c r="J52" s="236"/>
      <c r="K52" s="236"/>
      <c r="L52" s="237">
        <f>SUM(L50+L51)</f>
        <v>2645.42</v>
      </c>
      <c r="M52" s="237"/>
      <c r="N52" s="26">
        <v>3</v>
      </c>
      <c r="O52" s="170"/>
      <c r="P52" s="311"/>
      <c r="Q52" s="311"/>
      <c r="R52" s="311"/>
      <c r="S52" s="311"/>
      <c r="T52" s="311"/>
      <c r="U52" s="171"/>
    </row>
    <row r="53" spans="1:21" s="59" customFormat="1" ht="18.75">
      <c r="A53" s="195" t="s">
        <v>112</v>
      </c>
      <c r="B53" s="195"/>
      <c r="C53" s="195"/>
      <c r="D53" s="195"/>
      <c r="E53" s="195"/>
      <c r="F53" s="195"/>
      <c r="G53" s="195"/>
      <c r="H53" s="195"/>
      <c r="I53" s="195"/>
      <c r="J53" s="195"/>
      <c r="K53" s="195"/>
      <c r="L53" s="195"/>
      <c r="M53" s="195"/>
      <c r="N53" s="81"/>
      <c r="O53" s="170"/>
      <c r="P53" s="311"/>
      <c r="Q53" s="311"/>
      <c r="R53" s="311"/>
      <c r="S53" s="311"/>
      <c r="T53" s="311"/>
      <c r="U53" s="171"/>
    </row>
    <row r="54" spans="1:21">
      <c r="A54" s="192" t="s">
        <v>103</v>
      </c>
      <c r="B54" s="192"/>
      <c r="C54" s="299" t="s">
        <v>72</v>
      </c>
      <c r="D54" s="300"/>
      <c r="E54" s="300"/>
      <c r="F54" s="300"/>
      <c r="G54" s="213">
        <f>L39-(T42+L52)</f>
        <v>16950.715000000004</v>
      </c>
      <c r="H54" s="213"/>
      <c r="I54" s="213"/>
      <c r="J54" s="213"/>
      <c r="K54" s="213"/>
      <c r="L54" s="213"/>
      <c r="M54" s="213"/>
      <c r="N54" s="238"/>
      <c r="O54" s="170"/>
      <c r="P54" s="311"/>
      <c r="Q54" s="311"/>
      <c r="R54" s="311"/>
      <c r="S54" s="311"/>
      <c r="T54" s="311"/>
      <c r="U54" s="171"/>
    </row>
    <row r="55" spans="1:21">
      <c r="A55" s="192"/>
      <c r="B55" s="192"/>
      <c r="C55" s="300"/>
      <c r="D55" s="300"/>
      <c r="E55" s="300"/>
      <c r="F55" s="300"/>
      <c r="G55" s="213"/>
      <c r="H55" s="213"/>
      <c r="I55" s="213"/>
      <c r="J55" s="213"/>
      <c r="K55" s="213"/>
      <c r="L55" s="213"/>
      <c r="M55" s="213"/>
      <c r="N55" s="239"/>
      <c r="O55" s="165"/>
      <c r="P55" s="312"/>
      <c r="Q55" s="312"/>
      <c r="R55" s="312"/>
      <c r="S55" s="312"/>
      <c r="T55" s="312"/>
      <c r="U55" s="166"/>
    </row>
    <row r="58" spans="1:21" ht="32.25" customHeight="1">
      <c r="A58" s="281" t="s">
        <v>182</v>
      </c>
      <c r="B58" s="281"/>
      <c r="C58" s="281"/>
      <c r="D58" s="281"/>
      <c r="F58" s="282" t="s">
        <v>183</v>
      </c>
      <c r="G58" s="282"/>
      <c r="H58" s="282"/>
      <c r="I58" s="282"/>
      <c r="J58" s="282"/>
    </row>
    <row r="59" spans="1:21">
      <c r="A59" s="205" t="s">
        <v>54</v>
      </c>
      <c r="B59" s="205"/>
      <c r="C59" s="205"/>
      <c r="D59" s="125">
        <f>H32</f>
        <v>10993.75</v>
      </c>
      <c r="F59" s="205" t="s">
        <v>65</v>
      </c>
      <c r="G59" s="205"/>
      <c r="H59" s="205"/>
      <c r="I59" s="205"/>
      <c r="J59" s="125">
        <f>D15/D12*D13</f>
        <v>9797.8549999999996</v>
      </c>
    </row>
    <row r="60" spans="1:21">
      <c r="A60" s="205" t="s">
        <v>55</v>
      </c>
      <c r="B60" s="205"/>
      <c r="C60" s="205"/>
      <c r="D60" s="125">
        <f>H44+H45</f>
        <v>1195.895</v>
      </c>
      <c r="F60" s="205" t="s">
        <v>66</v>
      </c>
      <c r="G60" s="205"/>
      <c r="H60" s="205"/>
      <c r="I60" s="205"/>
      <c r="J60" s="125">
        <f>(J59*J15)-D11</f>
        <v>364.96000000000004</v>
      </c>
    </row>
    <row r="61" spans="1:21" ht="30">
      <c r="A61" s="205" t="s">
        <v>56</v>
      </c>
      <c r="B61" s="205"/>
      <c r="C61" s="205"/>
      <c r="D61" s="125">
        <f>D59-D60</f>
        <v>9797.8549999999996</v>
      </c>
      <c r="F61" s="205" t="s">
        <v>67</v>
      </c>
      <c r="G61" s="205"/>
      <c r="H61" s="205"/>
      <c r="I61" s="205"/>
      <c r="J61" s="127">
        <f>IF(J60&lt;=0,G50,G50-J60)</f>
        <v>2645.42</v>
      </c>
      <c r="K61" s="131" t="s">
        <v>185</v>
      </c>
    </row>
    <row r="62" spans="1:21">
      <c r="A62" s="205" t="s">
        <v>57</v>
      </c>
      <c r="B62" s="205"/>
      <c r="C62" s="205"/>
      <c r="D62" s="126">
        <v>0.27</v>
      </c>
      <c r="F62" s="206"/>
      <c r="G62" s="206"/>
      <c r="H62" s="206"/>
      <c r="I62" s="5"/>
    </row>
    <row r="63" spans="1:21">
      <c r="A63" s="205" t="s">
        <v>58</v>
      </c>
      <c r="B63" s="205"/>
      <c r="C63" s="205"/>
      <c r="D63" s="125">
        <f>(D61*D62)-D11</f>
        <v>364.96084999999994</v>
      </c>
      <c r="F63" s="206"/>
      <c r="G63" s="206"/>
      <c r="H63" s="206"/>
      <c r="I63" s="4"/>
    </row>
    <row r="64" spans="1:21" ht="30">
      <c r="A64" s="205" t="s">
        <v>59</v>
      </c>
      <c r="B64" s="205"/>
      <c r="C64" s="205"/>
      <c r="D64" s="127">
        <f>IF(D63&lt;=0,G50,G50-D63)</f>
        <v>2645.4191500000002</v>
      </c>
      <c r="E64" s="131" t="s">
        <v>185</v>
      </c>
      <c r="F64" s="206"/>
      <c r="G64" s="206"/>
      <c r="H64" s="206"/>
      <c r="I64" s="7"/>
    </row>
  </sheetData>
  <mergeCells count="192">
    <mergeCell ref="A1:U1"/>
    <mergeCell ref="A53:M53"/>
    <mergeCell ref="A3:U3"/>
    <mergeCell ref="A4:M4"/>
    <mergeCell ref="N4:N17"/>
    <mergeCell ref="O4:U4"/>
    <mergeCell ref="A5:C5"/>
    <mergeCell ref="D5:F5"/>
    <mergeCell ref="G5:I5"/>
    <mergeCell ref="J5:M5"/>
    <mergeCell ref="O5:U15"/>
    <mergeCell ref="A8:C8"/>
    <mergeCell ref="D8:F8"/>
    <mergeCell ref="G8:I8"/>
    <mergeCell ref="J8:M8"/>
    <mergeCell ref="A9:C9"/>
    <mergeCell ref="D9:F9"/>
    <mergeCell ref="G9:I9"/>
    <mergeCell ref="J9:M9"/>
    <mergeCell ref="A6:C6"/>
    <mergeCell ref="D6:F6"/>
    <mergeCell ref="G6:I6"/>
    <mergeCell ref="J6:M6"/>
    <mergeCell ref="A7:C7"/>
    <mergeCell ref="D7:F7"/>
    <mergeCell ref="G7:I7"/>
    <mergeCell ref="J7:M7"/>
    <mergeCell ref="A12:C12"/>
    <mergeCell ref="D12:F12"/>
    <mergeCell ref="G12:I12"/>
    <mergeCell ref="J12:M12"/>
    <mergeCell ref="A13:C13"/>
    <mergeCell ref="D13:F13"/>
    <mergeCell ref="G13:I13"/>
    <mergeCell ref="J13:M13"/>
    <mergeCell ref="A10:C10"/>
    <mergeCell ref="D10:F10"/>
    <mergeCell ref="G10:I10"/>
    <mergeCell ref="J10:M10"/>
    <mergeCell ref="A11:C11"/>
    <mergeCell ref="D11:F11"/>
    <mergeCell ref="G11:I11"/>
    <mergeCell ref="J11:M11"/>
    <mergeCell ref="A16:C16"/>
    <mergeCell ref="D16:F16"/>
    <mergeCell ref="G16:I16"/>
    <mergeCell ref="J16:M16"/>
    <mergeCell ref="A17:C17"/>
    <mergeCell ref="D17:M17"/>
    <mergeCell ref="A14:C14"/>
    <mergeCell ref="D14:F14"/>
    <mergeCell ref="G14:I14"/>
    <mergeCell ref="J14:M14"/>
    <mergeCell ref="A15:C15"/>
    <mergeCell ref="D15:F15"/>
    <mergeCell ref="G15:I15"/>
    <mergeCell ref="J15:M15"/>
    <mergeCell ref="N22:N38"/>
    <mergeCell ref="O22:U40"/>
    <mergeCell ref="C23:F23"/>
    <mergeCell ref="H23:K23"/>
    <mergeCell ref="L23:M23"/>
    <mergeCell ref="C24:F24"/>
    <mergeCell ref="A18:M18"/>
    <mergeCell ref="O18:U18"/>
    <mergeCell ref="A19:B21"/>
    <mergeCell ref="C19:F21"/>
    <mergeCell ref="G19:G21"/>
    <mergeCell ref="H19:K21"/>
    <mergeCell ref="L19:M21"/>
    <mergeCell ref="N19:N21"/>
    <mergeCell ref="O19:U21"/>
    <mergeCell ref="H24:K24"/>
    <mergeCell ref="L24:M24"/>
    <mergeCell ref="C25:F25"/>
    <mergeCell ref="H25:K25"/>
    <mergeCell ref="L25:M25"/>
    <mergeCell ref="C26:F26"/>
    <mergeCell ref="H26:K26"/>
    <mergeCell ref="L26:M26"/>
    <mergeCell ref="A22:B38"/>
    <mergeCell ref="C22:F22"/>
    <mergeCell ref="H22:K22"/>
    <mergeCell ref="L22:M22"/>
    <mergeCell ref="C29:F29"/>
    <mergeCell ref="H29:K29"/>
    <mergeCell ref="L29:M29"/>
    <mergeCell ref="C30:F30"/>
    <mergeCell ref="H30:K30"/>
    <mergeCell ref="L30:M30"/>
    <mergeCell ref="C27:F27"/>
    <mergeCell ref="H27:K27"/>
    <mergeCell ref="L27:M27"/>
    <mergeCell ref="C28:F28"/>
    <mergeCell ref="H28:K28"/>
    <mergeCell ref="L28:M28"/>
    <mergeCell ref="C33:F33"/>
    <mergeCell ref="H33:K33"/>
    <mergeCell ref="L33:M33"/>
    <mergeCell ref="C34:F34"/>
    <mergeCell ref="H34:K34"/>
    <mergeCell ref="L34:M34"/>
    <mergeCell ref="C31:F31"/>
    <mergeCell ref="H31:K31"/>
    <mergeCell ref="L31:M31"/>
    <mergeCell ref="C32:F32"/>
    <mergeCell ref="H32:K32"/>
    <mergeCell ref="L32:M32"/>
    <mergeCell ref="C37:F37"/>
    <mergeCell ref="H37:K37"/>
    <mergeCell ref="L37:M37"/>
    <mergeCell ref="C38:F38"/>
    <mergeCell ref="H38:K38"/>
    <mergeCell ref="L38:M38"/>
    <mergeCell ref="C35:F35"/>
    <mergeCell ref="H35:K35"/>
    <mergeCell ref="L35:M35"/>
    <mergeCell ref="C36:F36"/>
    <mergeCell ref="H36:K36"/>
    <mergeCell ref="L36:M36"/>
    <mergeCell ref="H46:K46"/>
    <mergeCell ref="L46:M46"/>
    <mergeCell ref="A39:B39"/>
    <mergeCell ref="C39:F39"/>
    <mergeCell ref="H39:K39"/>
    <mergeCell ref="L39:M39"/>
    <mergeCell ref="A40:M40"/>
    <mergeCell ref="A41:B41"/>
    <mergeCell ref="C41:F41"/>
    <mergeCell ref="H41:K41"/>
    <mergeCell ref="L41:M41"/>
    <mergeCell ref="H42:K42"/>
    <mergeCell ref="A47:M47"/>
    <mergeCell ref="S42:S45"/>
    <mergeCell ref="T42:T45"/>
    <mergeCell ref="C43:F43"/>
    <mergeCell ref="H43:K43"/>
    <mergeCell ref="L43:M43"/>
    <mergeCell ref="C44:F44"/>
    <mergeCell ref="H44:K44"/>
    <mergeCell ref="L44:M44"/>
    <mergeCell ref="C45:F45"/>
    <mergeCell ref="H45:K45"/>
    <mergeCell ref="L42:M42"/>
    <mergeCell ref="N42:N45"/>
    <mergeCell ref="O42:O45"/>
    <mergeCell ref="P42:P45"/>
    <mergeCell ref="Q42:Q45"/>
    <mergeCell ref="R42:R45"/>
    <mergeCell ref="L45:M45"/>
    <mergeCell ref="O46:U55"/>
    <mergeCell ref="A46:B46"/>
    <mergeCell ref="C46:F46"/>
    <mergeCell ref="U41:U45"/>
    <mergeCell ref="A42:B45"/>
    <mergeCell ref="C42:F42"/>
    <mergeCell ref="H52:K52"/>
    <mergeCell ref="L52:M52"/>
    <mergeCell ref="A48:B51"/>
    <mergeCell ref="C48:F49"/>
    <mergeCell ref="G48:G49"/>
    <mergeCell ref="H48:K49"/>
    <mergeCell ref="L48:M49"/>
    <mergeCell ref="N48:N49"/>
    <mergeCell ref="C50:F50"/>
    <mergeCell ref="H50:K50"/>
    <mergeCell ref="L50:M50"/>
    <mergeCell ref="N50:N51"/>
    <mergeCell ref="W1:X1"/>
    <mergeCell ref="A62:C62"/>
    <mergeCell ref="F62:H62"/>
    <mergeCell ref="A63:C63"/>
    <mergeCell ref="F63:H63"/>
    <mergeCell ref="A64:C64"/>
    <mergeCell ref="F64:H64"/>
    <mergeCell ref="A59:C59"/>
    <mergeCell ref="F59:I59"/>
    <mergeCell ref="A60:C60"/>
    <mergeCell ref="F60:I60"/>
    <mergeCell ref="A61:C61"/>
    <mergeCell ref="F61:I61"/>
    <mergeCell ref="A54:B55"/>
    <mergeCell ref="C54:F55"/>
    <mergeCell ref="G54:M55"/>
    <mergeCell ref="N54:N55"/>
    <mergeCell ref="A58:D58"/>
    <mergeCell ref="F58:J58"/>
    <mergeCell ref="C51:F51"/>
    <mergeCell ref="H51:K51"/>
    <mergeCell ref="L51:M51"/>
    <mergeCell ref="A52:B52"/>
    <mergeCell ref="C52:F52"/>
  </mergeCells>
  <hyperlinks>
    <hyperlink ref="W1:X1" location="İÇİNDEKİLER!A1" display="İÇİNDEKİLER"/>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5"/>
  <sheetViews>
    <sheetView topLeftCell="H46" zoomScaleNormal="100" workbookViewId="0">
      <selection activeCell="O46" sqref="O46:U56"/>
    </sheetView>
  </sheetViews>
  <sheetFormatPr defaultColWidth="9.140625" defaultRowHeight="15"/>
  <cols>
    <col min="1" max="2" width="9.140625" style="27"/>
    <col min="3" max="3" width="17.28515625" style="27" customWidth="1"/>
    <col min="4" max="6" width="9.140625" style="27"/>
    <col min="7" max="7" width="11.140625" style="27" customWidth="1"/>
    <col min="8" max="12" width="9.140625" style="27"/>
    <col min="13" max="14" width="6.85546875" style="27" customWidth="1"/>
    <col min="15" max="15" width="11.5703125" style="27" customWidth="1"/>
    <col min="16" max="16" width="10.7109375" style="27" customWidth="1"/>
    <col min="17" max="17" width="12.42578125" style="27" customWidth="1"/>
    <col min="18" max="18" width="11.85546875" style="27" customWidth="1"/>
    <col min="19" max="19" width="13.42578125" style="27" customWidth="1"/>
    <col min="20" max="20" width="16.85546875" style="27" customWidth="1"/>
    <col min="21" max="22" width="6" style="27" customWidth="1"/>
    <col min="23" max="23" width="9.140625" style="27" customWidth="1"/>
    <col min="24" max="24" width="8.140625" style="27" customWidth="1"/>
    <col min="25" max="25" width="6" style="27" customWidth="1"/>
    <col min="26" max="16384" width="9.140625" style="27"/>
  </cols>
  <sheetData>
    <row r="1" spans="1:36" ht="36.6" customHeight="1" thickBot="1">
      <c r="A1" s="412" t="s">
        <v>76</v>
      </c>
      <c r="B1" s="413"/>
      <c r="C1" s="413"/>
      <c r="D1" s="413"/>
      <c r="E1" s="413"/>
      <c r="F1" s="413"/>
      <c r="G1" s="413"/>
      <c r="H1" s="413"/>
      <c r="I1" s="413"/>
      <c r="J1" s="413"/>
      <c r="K1" s="413"/>
      <c r="L1" s="413"/>
      <c r="M1" s="413"/>
      <c r="N1" s="413"/>
      <c r="O1" s="413"/>
      <c r="P1" s="413"/>
      <c r="Q1" s="413"/>
      <c r="R1" s="413"/>
      <c r="S1" s="413"/>
      <c r="T1" s="413"/>
      <c r="U1" s="414"/>
      <c r="V1" s="67"/>
      <c r="W1" s="156" t="s">
        <v>175</v>
      </c>
      <c r="X1" s="156"/>
      <c r="Y1" s="67"/>
      <c r="Z1" s="67"/>
      <c r="AA1" s="67"/>
      <c r="AB1" s="67"/>
      <c r="AC1" s="67"/>
      <c r="AD1" s="67"/>
      <c r="AE1" s="67"/>
      <c r="AF1" s="67"/>
      <c r="AG1" s="67"/>
      <c r="AH1" s="67"/>
      <c r="AI1" s="67"/>
      <c r="AJ1" s="67"/>
    </row>
    <row r="2" spans="1:36" s="93" customFormat="1" ht="23.25">
      <c r="A2" s="94"/>
      <c r="B2" s="94"/>
      <c r="C2" s="94"/>
      <c r="D2" s="94"/>
      <c r="E2" s="94"/>
      <c r="F2" s="94"/>
      <c r="G2" s="94"/>
      <c r="H2" s="94"/>
      <c r="I2" s="94"/>
      <c r="J2" s="94"/>
      <c r="K2" s="94"/>
      <c r="L2" s="94"/>
      <c r="M2" s="94"/>
      <c r="N2" s="94"/>
      <c r="O2" s="94"/>
      <c r="P2" s="94"/>
      <c r="Q2" s="94"/>
      <c r="R2" s="94"/>
      <c r="S2" s="94"/>
      <c r="T2" s="94"/>
      <c r="U2" s="94"/>
      <c r="V2" s="67"/>
      <c r="W2" s="67"/>
      <c r="X2" s="67"/>
      <c r="Y2" s="67"/>
      <c r="Z2" s="67"/>
      <c r="AA2" s="67"/>
      <c r="AB2" s="67"/>
      <c r="AC2" s="67"/>
      <c r="AD2" s="67"/>
      <c r="AE2" s="67"/>
      <c r="AF2" s="67"/>
      <c r="AG2" s="67"/>
      <c r="AH2" s="67"/>
      <c r="AI2" s="67"/>
      <c r="AJ2" s="67"/>
    </row>
    <row r="3" spans="1:36" ht="28.5" customHeight="1">
      <c r="A3" s="258" t="s">
        <v>0</v>
      </c>
      <c r="B3" s="259"/>
      <c r="C3" s="259"/>
      <c r="D3" s="259"/>
      <c r="E3" s="259"/>
      <c r="F3" s="259"/>
      <c r="G3" s="259"/>
      <c r="H3" s="259"/>
      <c r="I3" s="259"/>
      <c r="J3" s="259"/>
      <c r="K3" s="259"/>
      <c r="L3" s="259"/>
      <c r="M3" s="259"/>
      <c r="N3" s="259"/>
      <c r="O3" s="259"/>
      <c r="P3" s="259"/>
      <c r="Q3" s="259"/>
      <c r="R3" s="259"/>
      <c r="S3" s="259"/>
      <c r="T3" s="259"/>
      <c r="U3" s="260"/>
    </row>
    <row r="4" spans="1:36" ht="18.75">
      <c r="A4" s="181" t="s">
        <v>1</v>
      </c>
      <c r="B4" s="181"/>
      <c r="C4" s="181"/>
      <c r="D4" s="181"/>
      <c r="E4" s="181"/>
      <c r="F4" s="181"/>
      <c r="G4" s="181"/>
      <c r="H4" s="181"/>
      <c r="I4" s="181"/>
      <c r="J4" s="181"/>
      <c r="K4" s="181"/>
      <c r="L4" s="181"/>
      <c r="M4" s="181"/>
      <c r="N4" s="350"/>
      <c r="O4" s="261"/>
      <c r="P4" s="261"/>
      <c r="Q4" s="261"/>
      <c r="R4" s="261"/>
      <c r="S4" s="261"/>
      <c r="T4" s="261"/>
      <c r="U4" s="261"/>
    </row>
    <row r="5" spans="1:36" ht="15" customHeight="1">
      <c r="A5" s="182" t="s">
        <v>2</v>
      </c>
      <c r="B5" s="182"/>
      <c r="C5" s="182"/>
      <c r="D5" s="183"/>
      <c r="E5" s="183"/>
      <c r="F5" s="183"/>
      <c r="G5" s="184" t="s">
        <v>3</v>
      </c>
      <c r="H5" s="184"/>
      <c r="I5" s="184"/>
      <c r="J5" s="183"/>
      <c r="K5" s="183"/>
      <c r="L5" s="183"/>
      <c r="M5" s="183"/>
      <c r="N5" s="351"/>
      <c r="O5" s="170"/>
      <c r="P5" s="311"/>
      <c r="Q5" s="311"/>
      <c r="R5" s="311"/>
      <c r="S5" s="311"/>
      <c r="T5" s="311"/>
      <c r="U5" s="171"/>
    </row>
    <row r="6" spans="1:36" ht="15" customHeight="1">
      <c r="A6" s="184" t="s">
        <v>4</v>
      </c>
      <c r="B6" s="184"/>
      <c r="C6" s="184"/>
      <c r="D6" s="183"/>
      <c r="E6" s="183"/>
      <c r="F6" s="183"/>
      <c r="G6" s="184" t="s">
        <v>3</v>
      </c>
      <c r="H6" s="184"/>
      <c r="I6" s="184"/>
      <c r="J6" s="183"/>
      <c r="K6" s="183"/>
      <c r="L6" s="183"/>
      <c r="M6" s="183"/>
      <c r="N6" s="351"/>
      <c r="O6" s="170"/>
      <c r="P6" s="311"/>
      <c r="Q6" s="311"/>
      <c r="R6" s="311"/>
      <c r="S6" s="311"/>
      <c r="T6" s="311"/>
      <c r="U6" s="171"/>
    </row>
    <row r="7" spans="1:36" ht="15" customHeight="1">
      <c r="A7" s="184" t="s">
        <v>5</v>
      </c>
      <c r="B7" s="184"/>
      <c r="C7" s="184"/>
      <c r="D7" s="183"/>
      <c r="E7" s="183"/>
      <c r="F7" s="183"/>
      <c r="G7" s="184" t="s">
        <v>9</v>
      </c>
      <c r="H7" s="184"/>
      <c r="I7" s="184"/>
      <c r="J7" s="183"/>
      <c r="K7" s="183"/>
      <c r="L7" s="183"/>
      <c r="M7" s="183"/>
      <c r="N7" s="351"/>
      <c r="O7" s="170"/>
      <c r="P7" s="311"/>
      <c r="Q7" s="311"/>
      <c r="R7" s="311"/>
      <c r="S7" s="311"/>
      <c r="T7" s="311"/>
      <c r="U7" s="171"/>
    </row>
    <row r="8" spans="1:36" ht="15" customHeight="1">
      <c r="A8" s="184" t="s">
        <v>6</v>
      </c>
      <c r="B8" s="184"/>
      <c r="C8" s="184"/>
      <c r="D8" s="183"/>
      <c r="E8" s="183"/>
      <c r="F8" s="183"/>
      <c r="G8" s="184" t="s">
        <v>10</v>
      </c>
      <c r="H8" s="184"/>
      <c r="I8" s="184"/>
      <c r="J8" s="183"/>
      <c r="K8" s="183"/>
      <c r="L8" s="183"/>
      <c r="M8" s="183"/>
      <c r="N8" s="351"/>
      <c r="O8" s="170"/>
      <c r="P8" s="311"/>
      <c r="Q8" s="311"/>
      <c r="R8" s="311"/>
      <c r="S8" s="311"/>
      <c r="T8" s="311"/>
      <c r="U8" s="171"/>
    </row>
    <row r="9" spans="1:36" ht="15" customHeight="1">
      <c r="A9" s="184" t="s">
        <v>7</v>
      </c>
      <c r="B9" s="184"/>
      <c r="C9" s="184"/>
      <c r="D9" s="183"/>
      <c r="E9" s="183"/>
      <c r="F9" s="183"/>
      <c r="G9" s="184" t="s">
        <v>11</v>
      </c>
      <c r="H9" s="184"/>
      <c r="I9" s="184"/>
      <c r="J9" s="189">
        <v>45261</v>
      </c>
      <c r="K9" s="183"/>
      <c r="L9" s="183"/>
      <c r="M9" s="183"/>
      <c r="N9" s="351"/>
      <c r="O9" s="170"/>
      <c r="P9" s="311"/>
      <c r="Q9" s="311"/>
      <c r="R9" s="311"/>
      <c r="S9" s="311"/>
      <c r="T9" s="311"/>
      <c r="U9" s="171"/>
    </row>
    <row r="10" spans="1:36" ht="15" customHeight="1">
      <c r="A10" s="184" t="s">
        <v>12</v>
      </c>
      <c r="B10" s="184"/>
      <c r="C10" s="184"/>
      <c r="D10" s="190">
        <v>45289</v>
      </c>
      <c r="E10" s="183"/>
      <c r="F10" s="183"/>
      <c r="G10" s="184" t="s">
        <v>13</v>
      </c>
      <c r="H10" s="184"/>
      <c r="I10" s="184"/>
      <c r="J10" s="183"/>
      <c r="K10" s="183"/>
      <c r="L10" s="183"/>
      <c r="M10" s="183"/>
      <c r="N10" s="351"/>
      <c r="O10" s="170"/>
      <c r="P10" s="311"/>
      <c r="Q10" s="311"/>
      <c r="R10" s="311"/>
      <c r="S10" s="311"/>
      <c r="T10" s="311"/>
      <c r="U10" s="171"/>
    </row>
    <row r="11" spans="1:36" ht="15" customHeight="1">
      <c r="A11" s="184" t="s">
        <v>14</v>
      </c>
      <c r="B11" s="184"/>
      <c r="C11" s="184"/>
      <c r="D11" s="183">
        <v>2280.46</v>
      </c>
      <c r="E11" s="183"/>
      <c r="F11" s="183"/>
      <c r="G11" s="184" t="s">
        <v>40</v>
      </c>
      <c r="H11" s="184"/>
      <c r="I11" s="184"/>
      <c r="J11" s="183">
        <f>G51+D11</f>
        <v>5290.84</v>
      </c>
      <c r="K11" s="183"/>
      <c r="L11" s="183"/>
      <c r="M11" s="183"/>
      <c r="N11" s="351"/>
      <c r="O11" s="170"/>
      <c r="P11" s="311"/>
      <c r="Q11" s="311"/>
      <c r="R11" s="311"/>
      <c r="S11" s="311"/>
      <c r="T11" s="311"/>
      <c r="U11" s="171"/>
    </row>
    <row r="12" spans="1:36" ht="15" customHeight="1">
      <c r="A12" s="292" t="s">
        <v>41</v>
      </c>
      <c r="B12" s="293"/>
      <c r="C12" s="294"/>
      <c r="D12" s="313">
        <v>31</v>
      </c>
      <c r="E12" s="314"/>
      <c r="F12" s="315"/>
      <c r="G12" s="292" t="s">
        <v>42</v>
      </c>
      <c r="H12" s="293"/>
      <c r="I12" s="294"/>
      <c r="J12" s="313">
        <v>30</v>
      </c>
      <c r="K12" s="314"/>
      <c r="L12" s="314"/>
      <c r="M12" s="315"/>
      <c r="N12" s="351"/>
      <c r="O12" s="170"/>
      <c r="P12" s="311"/>
      <c r="Q12" s="311"/>
      <c r="R12" s="311"/>
      <c r="S12" s="311"/>
      <c r="T12" s="311"/>
      <c r="U12" s="171"/>
    </row>
    <row r="13" spans="1:36" ht="15" customHeight="1">
      <c r="A13" s="292" t="s">
        <v>43</v>
      </c>
      <c r="B13" s="293"/>
      <c r="C13" s="294"/>
      <c r="D13" s="313">
        <v>15</v>
      </c>
      <c r="E13" s="314"/>
      <c r="F13" s="315"/>
      <c r="G13" s="292" t="s">
        <v>43</v>
      </c>
      <c r="H13" s="293"/>
      <c r="I13" s="294"/>
      <c r="J13" s="313">
        <f>D13</f>
        <v>15</v>
      </c>
      <c r="K13" s="314"/>
      <c r="L13" s="314"/>
      <c r="M13" s="315"/>
      <c r="N13" s="351"/>
      <c r="O13" s="170"/>
      <c r="P13" s="311"/>
      <c r="Q13" s="311"/>
      <c r="R13" s="311"/>
      <c r="S13" s="311"/>
      <c r="T13" s="311"/>
      <c r="U13" s="171"/>
    </row>
    <row r="14" spans="1:36" ht="15" customHeight="1">
      <c r="A14" s="292" t="s">
        <v>69</v>
      </c>
      <c r="B14" s="293"/>
      <c r="C14" s="294"/>
      <c r="D14" s="313">
        <f>D12-D13</f>
        <v>16</v>
      </c>
      <c r="E14" s="314"/>
      <c r="F14" s="315"/>
      <c r="G14" s="292" t="s">
        <v>69</v>
      </c>
      <c r="H14" s="293"/>
      <c r="I14" s="294"/>
      <c r="J14" s="313">
        <f>J12-J13</f>
        <v>15</v>
      </c>
      <c r="K14" s="314"/>
      <c r="L14" s="314"/>
      <c r="M14" s="315"/>
      <c r="N14" s="351"/>
      <c r="O14" s="170"/>
      <c r="P14" s="311"/>
      <c r="Q14" s="311"/>
      <c r="R14" s="311"/>
      <c r="S14" s="311"/>
      <c r="T14" s="311"/>
      <c r="U14" s="171"/>
    </row>
    <row r="15" spans="1:36" ht="15" customHeight="1">
      <c r="A15" s="292" t="s">
        <v>64</v>
      </c>
      <c r="B15" s="293"/>
      <c r="C15" s="294"/>
      <c r="D15" s="313">
        <v>19595.71</v>
      </c>
      <c r="E15" s="314"/>
      <c r="F15" s="315"/>
      <c r="G15" s="292" t="s">
        <v>63</v>
      </c>
      <c r="H15" s="293"/>
      <c r="I15" s="294"/>
      <c r="J15" s="316">
        <f>J11/D15</f>
        <v>0.26999991324631772</v>
      </c>
      <c r="K15" s="317"/>
      <c r="L15" s="317"/>
      <c r="M15" s="318"/>
      <c r="N15" s="351"/>
      <c r="O15" s="170"/>
      <c r="P15" s="311"/>
      <c r="Q15" s="311"/>
      <c r="R15" s="311"/>
      <c r="S15" s="311"/>
      <c r="T15" s="311"/>
      <c r="U15" s="171"/>
    </row>
    <row r="16" spans="1:36" ht="29.25" customHeight="1">
      <c r="A16" s="373" t="s">
        <v>181</v>
      </c>
      <c r="B16" s="374"/>
      <c r="C16" s="375"/>
      <c r="D16" s="321">
        <f>G42*100/11</f>
        <v>17084.272727272728</v>
      </c>
      <c r="E16" s="376"/>
      <c r="F16" s="361"/>
      <c r="G16" s="313"/>
      <c r="H16" s="314"/>
      <c r="I16" s="315"/>
      <c r="J16" s="316"/>
      <c r="K16" s="317"/>
      <c r="L16" s="317"/>
      <c r="M16" s="318"/>
      <c r="N16" s="351"/>
      <c r="O16" s="170"/>
      <c r="P16" s="311"/>
      <c r="Q16" s="311"/>
      <c r="R16" s="311"/>
      <c r="S16" s="311"/>
      <c r="T16" s="311"/>
      <c r="U16" s="171"/>
    </row>
    <row r="17" spans="1:21" ht="29.25" customHeight="1">
      <c r="A17" s="197" t="s">
        <v>8</v>
      </c>
      <c r="B17" s="197"/>
      <c r="C17" s="197"/>
      <c r="D17" s="198"/>
      <c r="E17" s="198"/>
      <c r="F17" s="198"/>
      <c r="G17" s="198"/>
      <c r="H17" s="198"/>
      <c r="I17" s="198"/>
      <c r="J17" s="198"/>
      <c r="K17" s="198"/>
      <c r="L17" s="198"/>
      <c r="M17" s="198"/>
      <c r="N17" s="352"/>
      <c r="O17" s="165"/>
      <c r="P17" s="312"/>
      <c r="Q17" s="312"/>
      <c r="R17" s="312"/>
      <c r="S17" s="312"/>
      <c r="T17" s="312"/>
      <c r="U17" s="166"/>
    </row>
    <row r="18" spans="1:21" ht="15.75">
      <c r="A18" s="195" t="s">
        <v>15</v>
      </c>
      <c r="B18" s="195"/>
      <c r="C18" s="195"/>
      <c r="D18" s="195"/>
      <c r="E18" s="195"/>
      <c r="F18" s="195"/>
      <c r="G18" s="195"/>
      <c r="H18" s="195"/>
      <c r="I18" s="195"/>
      <c r="J18" s="195"/>
      <c r="K18" s="195"/>
      <c r="L18" s="195"/>
      <c r="M18" s="195"/>
      <c r="N18" s="13"/>
      <c r="O18" s="168"/>
      <c r="P18" s="340"/>
      <c r="Q18" s="340"/>
      <c r="R18" s="340"/>
      <c r="S18" s="340"/>
      <c r="T18" s="340"/>
      <c r="U18" s="169"/>
    </row>
    <row r="19" spans="1:21" ht="15" customHeight="1">
      <c r="A19" s="214"/>
      <c r="B19" s="214"/>
      <c r="C19" s="183"/>
      <c r="D19" s="183"/>
      <c r="E19" s="183"/>
      <c r="F19" s="183"/>
      <c r="G19" s="178" t="s">
        <v>30</v>
      </c>
      <c r="H19" s="255" t="s">
        <v>31</v>
      </c>
      <c r="I19" s="251"/>
      <c r="J19" s="251"/>
      <c r="K19" s="251"/>
      <c r="L19" s="255" t="s">
        <v>32</v>
      </c>
      <c r="M19" s="251"/>
      <c r="N19" s="342"/>
      <c r="O19" s="163"/>
      <c r="P19" s="341"/>
      <c r="Q19" s="341"/>
      <c r="R19" s="341"/>
      <c r="S19" s="341"/>
      <c r="T19" s="341"/>
      <c r="U19" s="164"/>
    </row>
    <row r="20" spans="1:21">
      <c r="A20" s="214"/>
      <c r="B20" s="214"/>
      <c r="C20" s="183"/>
      <c r="D20" s="183"/>
      <c r="E20" s="183"/>
      <c r="F20" s="183"/>
      <c r="G20" s="178"/>
      <c r="H20" s="251"/>
      <c r="I20" s="251"/>
      <c r="J20" s="251"/>
      <c r="K20" s="251"/>
      <c r="L20" s="251"/>
      <c r="M20" s="251"/>
      <c r="N20" s="343"/>
      <c r="O20" s="170"/>
      <c r="P20" s="311"/>
      <c r="Q20" s="311"/>
      <c r="R20" s="311"/>
      <c r="S20" s="311"/>
      <c r="T20" s="311"/>
      <c r="U20" s="171"/>
    </row>
    <row r="21" spans="1:21" ht="30" customHeight="1">
      <c r="A21" s="214"/>
      <c r="B21" s="214"/>
      <c r="C21" s="183"/>
      <c r="D21" s="183"/>
      <c r="E21" s="183"/>
      <c r="F21" s="183"/>
      <c r="G21" s="178"/>
      <c r="H21" s="251"/>
      <c r="I21" s="251"/>
      <c r="J21" s="251"/>
      <c r="K21" s="251"/>
      <c r="L21" s="251"/>
      <c r="M21" s="251"/>
      <c r="N21" s="344"/>
      <c r="O21" s="165"/>
      <c r="P21" s="312"/>
      <c r="Q21" s="312"/>
      <c r="R21" s="312"/>
      <c r="S21" s="312"/>
      <c r="T21" s="312"/>
      <c r="U21" s="166"/>
    </row>
    <row r="22" spans="1:21" ht="15" customHeight="1">
      <c r="A22" s="192" t="s">
        <v>16</v>
      </c>
      <c r="B22" s="192"/>
      <c r="C22" s="184" t="s">
        <v>17</v>
      </c>
      <c r="D22" s="184"/>
      <c r="E22" s="184"/>
      <c r="F22" s="184"/>
      <c r="G22" s="61">
        <v>0</v>
      </c>
      <c r="H22" s="256">
        <f>$G22/$D$12*$D$13</f>
        <v>0</v>
      </c>
      <c r="I22" s="256"/>
      <c r="J22" s="256"/>
      <c r="K22" s="256"/>
      <c r="L22" s="256">
        <f>G22-H22</f>
        <v>0</v>
      </c>
      <c r="M22" s="256"/>
      <c r="N22" s="345"/>
      <c r="O22" s="163"/>
      <c r="P22" s="341"/>
      <c r="Q22" s="341"/>
      <c r="R22" s="341"/>
      <c r="S22" s="341"/>
      <c r="T22" s="341"/>
      <c r="U22" s="164"/>
    </row>
    <row r="23" spans="1:21" ht="15.75">
      <c r="A23" s="192"/>
      <c r="B23" s="192"/>
      <c r="C23" s="184" t="s">
        <v>18</v>
      </c>
      <c r="D23" s="184"/>
      <c r="E23" s="184"/>
      <c r="F23" s="184"/>
      <c r="G23" s="61">
        <v>0</v>
      </c>
      <c r="H23" s="256">
        <f t="shared" ref="H23:H38" si="0">$G23/$D$12*$D$13</f>
        <v>0</v>
      </c>
      <c r="I23" s="256"/>
      <c r="J23" s="256"/>
      <c r="K23" s="256"/>
      <c r="L23" s="256">
        <f t="shared" ref="L23:L38" si="1">G23-H23</f>
        <v>0</v>
      </c>
      <c r="M23" s="256"/>
      <c r="N23" s="346"/>
      <c r="O23" s="170"/>
      <c r="P23" s="311"/>
      <c r="Q23" s="311"/>
      <c r="R23" s="311"/>
      <c r="S23" s="311"/>
      <c r="T23" s="311"/>
      <c r="U23" s="171"/>
    </row>
    <row r="24" spans="1:21" ht="15.75">
      <c r="A24" s="192"/>
      <c r="B24" s="192"/>
      <c r="C24" s="184" t="s">
        <v>19</v>
      </c>
      <c r="D24" s="184"/>
      <c r="E24" s="184"/>
      <c r="F24" s="184"/>
      <c r="G24" s="61">
        <v>0</v>
      </c>
      <c r="H24" s="256">
        <f t="shared" si="0"/>
        <v>0</v>
      </c>
      <c r="I24" s="256"/>
      <c r="J24" s="256"/>
      <c r="K24" s="256"/>
      <c r="L24" s="256">
        <f t="shared" si="1"/>
        <v>0</v>
      </c>
      <c r="M24" s="256"/>
      <c r="N24" s="346"/>
      <c r="O24" s="170"/>
      <c r="P24" s="311"/>
      <c r="Q24" s="311"/>
      <c r="R24" s="311"/>
      <c r="S24" s="311"/>
      <c r="T24" s="311"/>
      <c r="U24" s="171"/>
    </row>
    <row r="25" spans="1:21" ht="15.75">
      <c r="A25" s="192"/>
      <c r="B25" s="192"/>
      <c r="C25" s="184" t="s">
        <v>20</v>
      </c>
      <c r="D25" s="184"/>
      <c r="E25" s="184"/>
      <c r="F25" s="184"/>
      <c r="G25" s="61">
        <v>0</v>
      </c>
      <c r="H25" s="256">
        <f t="shared" si="0"/>
        <v>0</v>
      </c>
      <c r="I25" s="256"/>
      <c r="J25" s="256"/>
      <c r="K25" s="256"/>
      <c r="L25" s="256">
        <f t="shared" si="1"/>
        <v>0</v>
      </c>
      <c r="M25" s="256"/>
      <c r="N25" s="346"/>
      <c r="O25" s="170"/>
      <c r="P25" s="311"/>
      <c r="Q25" s="311"/>
      <c r="R25" s="311"/>
      <c r="S25" s="311"/>
      <c r="T25" s="311"/>
      <c r="U25" s="171"/>
    </row>
    <row r="26" spans="1:21" ht="15.75">
      <c r="A26" s="192"/>
      <c r="B26" s="192"/>
      <c r="C26" s="184" t="s">
        <v>21</v>
      </c>
      <c r="D26" s="184"/>
      <c r="E26" s="184"/>
      <c r="F26" s="184"/>
      <c r="G26" s="61">
        <v>0</v>
      </c>
      <c r="H26" s="256">
        <f t="shared" si="0"/>
        <v>0</v>
      </c>
      <c r="I26" s="256"/>
      <c r="J26" s="256"/>
      <c r="K26" s="256"/>
      <c r="L26" s="256">
        <f t="shared" si="1"/>
        <v>0</v>
      </c>
      <c r="M26" s="256"/>
      <c r="N26" s="346"/>
      <c r="O26" s="170"/>
      <c r="P26" s="311"/>
      <c r="Q26" s="311"/>
      <c r="R26" s="311"/>
      <c r="S26" s="311"/>
      <c r="T26" s="311"/>
      <c r="U26" s="171"/>
    </row>
    <row r="27" spans="1:21" ht="15.75">
      <c r="A27" s="192"/>
      <c r="B27" s="192"/>
      <c r="C27" s="184" t="s">
        <v>100</v>
      </c>
      <c r="D27" s="184"/>
      <c r="E27" s="184"/>
      <c r="F27" s="184"/>
      <c r="G27" s="61">
        <v>1158.77</v>
      </c>
      <c r="H27" s="256">
        <f>G27</f>
        <v>1158.77</v>
      </c>
      <c r="I27" s="256"/>
      <c r="J27" s="256"/>
      <c r="K27" s="256"/>
      <c r="L27" s="256">
        <f t="shared" si="1"/>
        <v>0</v>
      </c>
      <c r="M27" s="256"/>
      <c r="N27" s="346"/>
      <c r="O27" s="170"/>
      <c r="P27" s="311"/>
      <c r="Q27" s="311"/>
      <c r="R27" s="311"/>
      <c r="S27" s="311"/>
      <c r="T27" s="311"/>
      <c r="U27" s="171"/>
    </row>
    <row r="28" spans="1:21" ht="15.75">
      <c r="A28" s="192"/>
      <c r="B28" s="192"/>
      <c r="C28" s="184" t="s">
        <v>101</v>
      </c>
      <c r="D28" s="184"/>
      <c r="E28" s="184"/>
      <c r="F28" s="184"/>
      <c r="G28" s="61">
        <v>637.25</v>
      </c>
      <c r="H28" s="256">
        <f>G28</f>
        <v>637.25</v>
      </c>
      <c r="I28" s="256"/>
      <c r="J28" s="256"/>
      <c r="K28" s="256"/>
      <c r="L28" s="256">
        <f t="shared" si="1"/>
        <v>0</v>
      </c>
      <c r="M28" s="256"/>
      <c r="N28" s="346"/>
      <c r="O28" s="170"/>
      <c r="P28" s="311"/>
      <c r="Q28" s="311"/>
      <c r="R28" s="311"/>
      <c r="S28" s="311"/>
      <c r="T28" s="311"/>
      <c r="U28" s="171"/>
    </row>
    <row r="29" spans="1:21" ht="15.75">
      <c r="A29" s="192"/>
      <c r="B29" s="192"/>
      <c r="C29" s="184" t="s">
        <v>107</v>
      </c>
      <c r="D29" s="184"/>
      <c r="E29" s="184"/>
      <c r="F29" s="184"/>
      <c r="G29" s="61">
        <v>0</v>
      </c>
      <c r="H29" s="256">
        <f>G29</f>
        <v>0</v>
      </c>
      <c r="I29" s="256"/>
      <c r="J29" s="256"/>
      <c r="K29" s="256"/>
      <c r="L29" s="256">
        <f t="shared" si="1"/>
        <v>0</v>
      </c>
      <c r="M29" s="256"/>
      <c r="N29" s="346"/>
      <c r="O29" s="170"/>
      <c r="P29" s="311"/>
      <c r="Q29" s="311"/>
      <c r="R29" s="311"/>
      <c r="S29" s="311"/>
      <c r="T29" s="311"/>
      <c r="U29" s="171"/>
    </row>
    <row r="30" spans="1:21" ht="15.75">
      <c r="A30" s="192"/>
      <c r="B30" s="192"/>
      <c r="C30" s="184" t="s">
        <v>22</v>
      </c>
      <c r="D30" s="184"/>
      <c r="E30" s="184"/>
      <c r="F30" s="184"/>
      <c r="G30" s="61">
        <v>0</v>
      </c>
      <c r="H30" s="256">
        <f>G30</f>
        <v>0</v>
      </c>
      <c r="I30" s="256"/>
      <c r="J30" s="256"/>
      <c r="K30" s="256"/>
      <c r="L30" s="256">
        <f t="shared" si="1"/>
        <v>0</v>
      </c>
      <c r="M30" s="256"/>
      <c r="N30" s="346"/>
      <c r="O30" s="170"/>
      <c r="P30" s="311"/>
      <c r="Q30" s="311"/>
      <c r="R30" s="311"/>
      <c r="S30" s="311"/>
      <c r="T30" s="311"/>
      <c r="U30" s="171"/>
    </row>
    <row r="31" spans="1:21" ht="15.75">
      <c r="A31" s="192"/>
      <c r="B31" s="192"/>
      <c r="C31" s="184" t="s">
        <v>23</v>
      </c>
      <c r="D31" s="184"/>
      <c r="E31" s="184"/>
      <c r="F31" s="184"/>
      <c r="G31" s="61">
        <v>0</v>
      </c>
      <c r="H31" s="256">
        <f t="shared" si="0"/>
        <v>0</v>
      </c>
      <c r="I31" s="256"/>
      <c r="J31" s="256"/>
      <c r="K31" s="256"/>
      <c r="L31" s="256">
        <f t="shared" si="1"/>
        <v>0</v>
      </c>
      <c r="M31" s="256"/>
      <c r="N31" s="346"/>
      <c r="O31" s="170"/>
      <c r="P31" s="311"/>
      <c r="Q31" s="311"/>
      <c r="R31" s="311"/>
      <c r="S31" s="311"/>
      <c r="T31" s="311"/>
      <c r="U31" s="171"/>
    </row>
    <row r="32" spans="1:21" ht="15.75">
      <c r="A32" s="192"/>
      <c r="B32" s="192"/>
      <c r="C32" s="184" t="s">
        <v>24</v>
      </c>
      <c r="D32" s="184"/>
      <c r="E32" s="184"/>
      <c r="F32" s="184"/>
      <c r="G32" s="61">
        <v>21987.5</v>
      </c>
      <c r="H32" s="256">
        <f t="shared" si="0"/>
        <v>10639.112903225807</v>
      </c>
      <c r="I32" s="256"/>
      <c r="J32" s="256"/>
      <c r="K32" s="256"/>
      <c r="L32" s="256">
        <f t="shared" si="1"/>
        <v>11348.387096774193</v>
      </c>
      <c r="M32" s="256"/>
      <c r="N32" s="346"/>
      <c r="O32" s="170"/>
      <c r="P32" s="311"/>
      <c r="Q32" s="311"/>
      <c r="R32" s="311"/>
      <c r="S32" s="311"/>
      <c r="T32" s="311"/>
      <c r="U32" s="171"/>
    </row>
    <row r="33" spans="1:25" ht="15.75">
      <c r="A33" s="192"/>
      <c r="B33" s="192"/>
      <c r="C33" s="184" t="s">
        <v>25</v>
      </c>
      <c r="D33" s="184"/>
      <c r="E33" s="184"/>
      <c r="F33" s="184"/>
      <c r="G33" s="61">
        <v>11457.67</v>
      </c>
      <c r="H33" s="256">
        <f t="shared" si="0"/>
        <v>5544.0338709677426</v>
      </c>
      <c r="I33" s="256"/>
      <c r="J33" s="256"/>
      <c r="K33" s="256"/>
      <c r="L33" s="256">
        <f t="shared" si="1"/>
        <v>5913.6361290322575</v>
      </c>
      <c r="M33" s="256"/>
      <c r="N33" s="346"/>
      <c r="O33" s="170"/>
      <c r="P33" s="311"/>
      <c r="Q33" s="311"/>
      <c r="R33" s="311"/>
      <c r="S33" s="311"/>
      <c r="T33" s="311"/>
      <c r="U33" s="171"/>
    </row>
    <row r="34" spans="1:25" ht="15.75">
      <c r="A34" s="192"/>
      <c r="B34" s="192"/>
      <c r="C34" s="184" t="s">
        <v>26</v>
      </c>
      <c r="D34" s="184"/>
      <c r="E34" s="184"/>
      <c r="F34" s="184"/>
      <c r="G34" s="61">
        <v>0</v>
      </c>
      <c r="H34" s="256">
        <f t="shared" si="0"/>
        <v>0</v>
      </c>
      <c r="I34" s="256"/>
      <c r="J34" s="256"/>
      <c r="K34" s="256"/>
      <c r="L34" s="256">
        <f t="shared" si="1"/>
        <v>0</v>
      </c>
      <c r="M34" s="256"/>
      <c r="N34" s="346"/>
      <c r="O34" s="170"/>
      <c r="P34" s="311"/>
      <c r="Q34" s="311"/>
      <c r="R34" s="311"/>
      <c r="S34" s="311"/>
      <c r="T34" s="311"/>
      <c r="U34" s="171"/>
    </row>
    <row r="35" spans="1:25" ht="15.75">
      <c r="A35" s="192"/>
      <c r="B35" s="192"/>
      <c r="C35" s="184" t="s">
        <v>27</v>
      </c>
      <c r="D35" s="184"/>
      <c r="E35" s="184"/>
      <c r="F35" s="184"/>
      <c r="G35" s="61">
        <v>0</v>
      </c>
      <c r="H35" s="256">
        <f t="shared" si="0"/>
        <v>0</v>
      </c>
      <c r="I35" s="256"/>
      <c r="J35" s="256"/>
      <c r="K35" s="256"/>
      <c r="L35" s="256">
        <f t="shared" si="1"/>
        <v>0</v>
      </c>
      <c r="M35" s="256"/>
      <c r="N35" s="346"/>
      <c r="O35" s="170"/>
      <c r="P35" s="311"/>
      <c r="Q35" s="311"/>
      <c r="R35" s="311"/>
      <c r="S35" s="311"/>
      <c r="T35" s="311"/>
      <c r="U35" s="171"/>
    </row>
    <row r="36" spans="1:25" ht="15.75">
      <c r="A36" s="192"/>
      <c r="B36" s="192"/>
      <c r="C36" s="184" t="s">
        <v>28</v>
      </c>
      <c r="D36" s="184"/>
      <c r="E36" s="184"/>
      <c r="F36" s="184"/>
      <c r="G36" s="61">
        <v>0</v>
      </c>
      <c r="H36" s="256">
        <f t="shared" si="0"/>
        <v>0</v>
      </c>
      <c r="I36" s="256"/>
      <c r="J36" s="256"/>
      <c r="K36" s="256"/>
      <c r="L36" s="256">
        <f t="shared" si="1"/>
        <v>0</v>
      </c>
      <c r="M36" s="256"/>
      <c r="N36" s="346"/>
      <c r="O36" s="170"/>
      <c r="P36" s="311"/>
      <c r="Q36" s="311"/>
      <c r="R36" s="311"/>
      <c r="S36" s="311"/>
      <c r="T36" s="311"/>
      <c r="U36" s="171"/>
    </row>
    <row r="37" spans="1:25" ht="15.75">
      <c r="A37" s="192"/>
      <c r="B37" s="192"/>
      <c r="C37" s="184" t="s">
        <v>51</v>
      </c>
      <c r="D37" s="184"/>
      <c r="E37" s="184"/>
      <c r="F37" s="184"/>
      <c r="G37" s="61">
        <v>8138.89</v>
      </c>
      <c r="H37" s="256">
        <f t="shared" si="0"/>
        <v>3938.1725806451614</v>
      </c>
      <c r="I37" s="256"/>
      <c r="J37" s="256"/>
      <c r="K37" s="256"/>
      <c r="L37" s="256">
        <f t="shared" si="1"/>
        <v>4200.717419354839</v>
      </c>
      <c r="M37" s="256"/>
      <c r="N37" s="346"/>
      <c r="O37" s="170"/>
      <c r="P37" s="311"/>
      <c r="Q37" s="311"/>
      <c r="R37" s="311"/>
      <c r="S37" s="311"/>
      <c r="T37" s="311"/>
      <c r="U37" s="171"/>
    </row>
    <row r="38" spans="1:25" ht="15.75">
      <c r="A38" s="192"/>
      <c r="B38" s="192"/>
      <c r="C38" s="184" t="s">
        <v>104</v>
      </c>
      <c r="D38" s="184"/>
      <c r="E38" s="184"/>
      <c r="F38" s="184"/>
      <c r="G38" s="61">
        <v>0</v>
      </c>
      <c r="H38" s="256">
        <f t="shared" si="0"/>
        <v>0</v>
      </c>
      <c r="I38" s="256"/>
      <c r="J38" s="256"/>
      <c r="K38" s="256"/>
      <c r="L38" s="256">
        <f t="shared" si="1"/>
        <v>0</v>
      </c>
      <c r="M38" s="256"/>
      <c r="N38" s="347"/>
      <c r="O38" s="170"/>
      <c r="P38" s="311"/>
      <c r="Q38" s="311"/>
      <c r="R38" s="311"/>
      <c r="S38" s="311"/>
      <c r="T38" s="311"/>
      <c r="U38" s="171"/>
    </row>
    <row r="39" spans="1:25" ht="18.75">
      <c r="A39" s="319" t="s">
        <v>33</v>
      </c>
      <c r="B39" s="320"/>
      <c r="C39" s="313"/>
      <c r="D39" s="314"/>
      <c r="E39" s="314"/>
      <c r="F39" s="315"/>
      <c r="G39" s="61">
        <f>SUM(G22:G38)</f>
        <v>43380.08</v>
      </c>
      <c r="H39" s="321">
        <f>SUM(H22:K38)</f>
        <v>21917.33935483871</v>
      </c>
      <c r="I39" s="314"/>
      <c r="J39" s="314"/>
      <c r="K39" s="315"/>
      <c r="L39" s="304">
        <f>G39-H39</f>
        <v>21462.740645161291</v>
      </c>
      <c r="M39" s="304"/>
      <c r="N39" s="26">
        <v>1</v>
      </c>
      <c r="O39" s="170"/>
      <c r="P39" s="311"/>
      <c r="Q39" s="311"/>
      <c r="R39" s="311"/>
      <c r="S39" s="311"/>
      <c r="T39" s="311"/>
      <c r="U39" s="171"/>
    </row>
    <row r="40" spans="1:25" ht="15.75">
      <c r="A40" s="195" t="s">
        <v>39</v>
      </c>
      <c r="B40" s="195"/>
      <c r="C40" s="195"/>
      <c r="D40" s="195"/>
      <c r="E40" s="195"/>
      <c r="F40" s="195"/>
      <c r="G40" s="195"/>
      <c r="H40" s="195"/>
      <c r="I40" s="195"/>
      <c r="J40" s="195"/>
      <c r="K40" s="195"/>
      <c r="L40" s="195"/>
      <c r="M40" s="195"/>
      <c r="N40" s="13"/>
      <c r="O40" s="165"/>
      <c r="P40" s="312"/>
      <c r="Q40" s="312"/>
      <c r="R40" s="312"/>
      <c r="S40" s="312"/>
      <c r="T40" s="312"/>
      <c r="U40" s="166"/>
    </row>
    <row r="41" spans="1:25" ht="89.25" customHeight="1">
      <c r="A41" s="214"/>
      <c r="B41" s="214"/>
      <c r="C41" s="322" t="s">
        <v>35</v>
      </c>
      <c r="D41" s="323"/>
      <c r="E41" s="323"/>
      <c r="F41" s="324"/>
      <c r="G41" s="68" t="s">
        <v>36</v>
      </c>
      <c r="H41" s="325" t="s">
        <v>37</v>
      </c>
      <c r="I41" s="326"/>
      <c r="J41" s="326"/>
      <c r="K41" s="327"/>
      <c r="L41" s="325" t="s">
        <v>38</v>
      </c>
      <c r="M41" s="327"/>
      <c r="N41" s="72"/>
      <c r="O41" s="68" t="s">
        <v>74</v>
      </c>
      <c r="P41" s="68" t="s">
        <v>73</v>
      </c>
      <c r="Q41" s="68" t="s">
        <v>126</v>
      </c>
      <c r="R41" s="68" t="s">
        <v>127</v>
      </c>
      <c r="S41" s="68" t="s">
        <v>61</v>
      </c>
      <c r="T41" s="68" t="s">
        <v>110</v>
      </c>
      <c r="U41" s="395">
        <v>2</v>
      </c>
    </row>
    <row r="42" spans="1:25" ht="15" customHeight="1">
      <c r="A42" s="192" t="s">
        <v>105</v>
      </c>
      <c r="B42" s="192"/>
      <c r="C42" s="252" t="s">
        <v>93</v>
      </c>
      <c r="D42" s="252"/>
      <c r="E42" s="252"/>
      <c r="F42" s="252"/>
      <c r="G42" s="69">
        <v>1879.27</v>
      </c>
      <c r="H42" s="328">
        <f>$G42/$J$12*$J$13</f>
        <v>939.63499999999999</v>
      </c>
      <c r="I42" s="329"/>
      <c r="J42" s="329"/>
      <c r="K42" s="330"/>
      <c r="L42" s="328">
        <f>G42-H42</f>
        <v>939.63499999999999</v>
      </c>
      <c r="M42" s="330"/>
      <c r="N42" s="345"/>
      <c r="O42" s="377">
        <f>D16/J12*J14</f>
        <v>8542.136363636364</v>
      </c>
      <c r="P42" s="398">
        <f>O42/100*12</f>
        <v>1025.0563636363636</v>
      </c>
      <c r="Q42" s="398">
        <f>H42+H43+P42</f>
        <v>2605.3513636363637</v>
      </c>
      <c r="R42" s="398">
        <f>H44+H45</f>
        <v>1195.895</v>
      </c>
      <c r="S42" s="398">
        <f>(L42+L43)-(P42)</f>
        <v>555.23863636363649</v>
      </c>
      <c r="T42" s="380">
        <f>L44+L45</f>
        <v>1195.895</v>
      </c>
      <c r="U42" s="396"/>
    </row>
    <row r="43" spans="1:25" ht="15.75">
      <c r="A43" s="192"/>
      <c r="B43" s="192"/>
      <c r="C43" s="252" t="s">
        <v>92</v>
      </c>
      <c r="D43" s="252"/>
      <c r="E43" s="252"/>
      <c r="F43" s="252"/>
      <c r="G43" s="69">
        <v>1281.32</v>
      </c>
      <c r="H43" s="328">
        <f t="shared" ref="H43:H45" si="2">$G43/$J$12*$J$13</f>
        <v>640.66</v>
      </c>
      <c r="I43" s="329"/>
      <c r="J43" s="329"/>
      <c r="K43" s="330"/>
      <c r="L43" s="328">
        <f t="shared" ref="L43:L45" si="3">G43-H43</f>
        <v>640.66</v>
      </c>
      <c r="M43" s="330"/>
      <c r="N43" s="346"/>
      <c r="O43" s="378"/>
      <c r="P43" s="399"/>
      <c r="Q43" s="399"/>
      <c r="R43" s="399"/>
      <c r="S43" s="399"/>
      <c r="T43" s="381"/>
      <c r="U43" s="396"/>
    </row>
    <row r="44" spans="1:25" ht="15" customHeight="1">
      <c r="A44" s="192"/>
      <c r="B44" s="192"/>
      <c r="C44" s="252" t="s">
        <v>94</v>
      </c>
      <c r="D44" s="252"/>
      <c r="E44" s="252"/>
      <c r="F44" s="252"/>
      <c r="G44" s="69">
        <v>1537.58</v>
      </c>
      <c r="H44" s="328">
        <f t="shared" si="2"/>
        <v>768.79</v>
      </c>
      <c r="I44" s="329"/>
      <c r="J44" s="329"/>
      <c r="K44" s="330"/>
      <c r="L44" s="328">
        <f t="shared" si="3"/>
        <v>768.79</v>
      </c>
      <c r="M44" s="330"/>
      <c r="N44" s="346"/>
      <c r="O44" s="378"/>
      <c r="P44" s="399"/>
      <c r="Q44" s="399"/>
      <c r="R44" s="399"/>
      <c r="S44" s="399"/>
      <c r="T44" s="381"/>
      <c r="U44" s="396"/>
      <c r="V44" s="12"/>
      <c r="W44" s="12"/>
      <c r="X44" s="12"/>
      <c r="Y44" s="12"/>
    </row>
    <row r="45" spans="1:25" ht="15" customHeight="1">
      <c r="A45" s="192"/>
      <c r="B45" s="192"/>
      <c r="C45" s="252" t="s">
        <v>91</v>
      </c>
      <c r="D45" s="252"/>
      <c r="E45" s="252"/>
      <c r="F45" s="252"/>
      <c r="G45" s="69">
        <v>854.21</v>
      </c>
      <c r="H45" s="328">
        <f t="shared" si="2"/>
        <v>427.10500000000002</v>
      </c>
      <c r="I45" s="329"/>
      <c r="J45" s="329"/>
      <c r="K45" s="330"/>
      <c r="L45" s="328">
        <f t="shared" si="3"/>
        <v>427.10500000000002</v>
      </c>
      <c r="M45" s="330"/>
      <c r="N45" s="346"/>
      <c r="O45" s="379"/>
      <c r="P45" s="400"/>
      <c r="Q45" s="400"/>
      <c r="R45" s="400"/>
      <c r="S45" s="400"/>
      <c r="T45" s="382"/>
      <c r="U45" s="397"/>
      <c r="V45" s="12"/>
      <c r="W45" s="12"/>
      <c r="X45" s="12"/>
      <c r="Y45" s="12"/>
    </row>
    <row r="46" spans="1:25" ht="15.75">
      <c r="A46" s="192"/>
      <c r="B46" s="192"/>
      <c r="C46" s="354"/>
      <c r="D46" s="355"/>
      <c r="E46" s="355"/>
      <c r="F46" s="356"/>
      <c r="G46" s="69"/>
      <c r="H46" s="328"/>
      <c r="I46" s="329"/>
      <c r="J46" s="329"/>
      <c r="K46" s="330"/>
      <c r="L46" s="328"/>
      <c r="M46" s="330"/>
      <c r="N46" s="347"/>
      <c r="O46" s="163"/>
      <c r="P46" s="341"/>
      <c r="Q46" s="341"/>
      <c r="R46" s="341"/>
      <c r="S46" s="341"/>
      <c r="T46" s="341"/>
      <c r="U46" s="164"/>
    </row>
    <row r="47" spans="1:25" ht="15.75">
      <c r="A47" s="319" t="s">
        <v>33</v>
      </c>
      <c r="B47" s="320"/>
      <c r="C47" s="332"/>
      <c r="D47" s="333"/>
      <c r="E47" s="333"/>
      <c r="F47" s="334"/>
      <c r="G47" s="69"/>
      <c r="H47" s="328"/>
      <c r="I47" s="329"/>
      <c r="J47" s="329"/>
      <c r="K47" s="330"/>
      <c r="L47" s="335">
        <f>SUM(L42:M45)</f>
        <v>2776.19</v>
      </c>
      <c r="M47" s="336"/>
      <c r="N47" s="15"/>
      <c r="O47" s="170"/>
      <c r="P47" s="311"/>
      <c r="Q47" s="311"/>
      <c r="R47" s="311"/>
      <c r="S47" s="311"/>
      <c r="T47" s="311"/>
      <c r="U47" s="171"/>
    </row>
    <row r="48" spans="1:25" ht="15.75">
      <c r="A48" s="195" t="s">
        <v>44</v>
      </c>
      <c r="B48" s="195"/>
      <c r="C48" s="195"/>
      <c r="D48" s="195"/>
      <c r="E48" s="195"/>
      <c r="F48" s="195"/>
      <c r="G48" s="195"/>
      <c r="H48" s="195"/>
      <c r="I48" s="195"/>
      <c r="J48" s="195"/>
      <c r="K48" s="195"/>
      <c r="L48" s="195"/>
      <c r="M48" s="195"/>
      <c r="N48" s="24"/>
      <c r="O48" s="170"/>
      <c r="P48" s="311"/>
      <c r="Q48" s="311"/>
      <c r="R48" s="311"/>
      <c r="S48" s="311"/>
      <c r="T48" s="311"/>
      <c r="U48" s="171"/>
    </row>
    <row r="49" spans="1:21" ht="15" customHeight="1">
      <c r="A49" s="192" t="s">
        <v>45</v>
      </c>
      <c r="B49" s="192"/>
      <c r="C49" s="212" t="s">
        <v>46</v>
      </c>
      <c r="D49" s="212"/>
      <c r="E49" s="212"/>
      <c r="F49" s="212"/>
      <c r="G49" s="214" t="s">
        <v>47</v>
      </c>
      <c r="H49" s="363" t="s">
        <v>65</v>
      </c>
      <c r="I49" s="364"/>
      <c r="J49" s="363" t="s">
        <v>106</v>
      </c>
      <c r="K49" s="364"/>
      <c r="L49" s="214" t="s">
        <v>48</v>
      </c>
      <c r="M49" s="214"/>
      <c r="N49" s="348"/>
      <c r="O49" s="170"/>
      <c r="P49" s="311"/>
      <c r="Q49" s="311"/>
      <c r="R49" s="311"/>
      <c r="S49" s="311"/>
      <c r="T49" s="311"/>
      <c r="U49" s="171"/>
    </row>
    <row r="50" spans="1:21" ht="48" customHeight="1">
      <c r="A50" s="192"/>
      <c r="B50" s="192"/>
      <c r="C50" s="212"/>
      <c r="D50" s="212"/>
      <c r="E50" s="212"/>
      <c r="F50" s="212"/>
      <c r="G50" s="214"/>
      <c r="H50" s="365"/>
      <c r="I50" s="366"/>
      <c r="J50" s="365"/>
      <c r="K50" s="366"/>
      <c r="L50" s="214"/>
      <c r="M50" s="214"/>
      <c r="N50" s="349"/>
      <c r="O50" s="170"/>
      <c r="P50" s="311"/>
      <c r="Q50" s="311"/>
      <c r="R50" s="311"/>
      <c r="S50" s="311"/>
      <c r="T50" s="311"/>
      <c r="U50" s="171"/>
    </row>
    <row r="51" spans="1:21" ht="15.75" customHeight="1">
      <c r="A51" s="192"/>
      <c r="B51" s="192"/>
      <c r="C51" s="197" t="s">
        <v>49</v>
      </c>
      <c r="D51" s="197"/>
      <c r="E51" s="197"/>
      <c r="F51" s="197"/>
      <c r="G51" s="1">
        <v>3010.38</v>
      </c>
      <c r="H51" s="388">
        <f>H32-(H44+H45)</f>
        <v>9443.2179032258064</v>
      </c>
      <c r="I51" s="390"/>
      <c r="J51" s="388">
        <f>(H51*J15)-D11</f>
        <v>269.2080146370422</v>
      </c>
      <c r="K51" s="390"/>
      <c r="L51" s="236">
        <f>IF(G51&lt;=0,G51,G51-J51)</f>
        <v>2741.1719853629579</v>
      </c>
      <c r="M51" s="236"/>
      <c r="N51" s="345"/>
      <c r="O51" s="170"/>
      <c r="P51" s="311"/>
      <c r="Q51" s="311"/>
      <c r="R51" s="311"/>
      <c r="S51" s="311"/>
      <c r="T51" s="311"/>
      <c r="U51" s="171"/>
    </row>
    <row r="52" spans="1:21" ht="17.25" customHeight="1">
      <c r="A52" s="192"/>
      <c r="B52" s="192"/>
      <c r="C52" s="197" t="s">
        <v>50</v>
      </c>
      <c r="D52" s="197"/>
      <c r="E52" s="197"/>
      <c r="F52" s="197"/>
      <c r="G52" s="1">
        <v>213.81</v>
      </c>
      <c r="H52" s="388"/>
      <c r="I52" s="390"/>
      <c r="J52" s="388">
        <f>G52</f>
        <v>213.81</v>
      </c>
      <c r="K52" s="390"/>
      <c r="L52" s="236">
        <f>G52-J52</f>
        <v>0</v>
      </c>
      <c r="M52" s="236"/>
      <c r="N52" s="347"/>
      <c r="O52" s="170"/>
      <c r="P52" s="311"/>
      <c r="Q52" s="311"/>
      <c r="R52" s="311"/>
      <c r="S52" s="311"/>
      <c r="T52" s="311"/>
      <c r="U52" s="171"/>
    </row>
    <row r="53" spans="1:21" ht="18.75">
      <c r="A53" s="200" t="s">
        <v>33</v>
      </c>
      <c r="B53" s="200"/>
      <c r="C53" s="198"/>
      <c r="D53" s="198"/>
      <c r="E53" s="198"/>
      <c r="F53" s="198"/>
      <c r="G53" s="1"/>
      <c r="H53" s="236"/>
      <c r="I53" s="236"/>
      <c r="J53" s="236"/>
      <c r="K53" s="236"/>
      <c r="L53" s="237">
        <f>SUM(L51+L52)</f>
        <v>2741.1719853629579</v>
      </c>
      <c r="M53" s="237"/>
      <c r="N53" s="26">
        <v>3</v>
      </c>
      <c r="O53" s="170"/>
      <c r="P53" s="311"/>
      <c r="Q53" s="311"/>
      <c r="R53" s="311"/>
      <c r="S53" s="311"/>
      <c r="T53" s="311"/>
      <c r="U53" s="171"/>
    </row>
    <row r="54" spans="1:21" ht="18.75" customHeight="1">
      <c r="A54" s="195" t="s">
        <v>102</v>
      </c>
      <c r="B54" s="195"/>
      <c r="C54" s="195"/>
      <c r="D54" s="195"/>
      <c r="E54" s="195"/>
      <c r="F54" s="195"/>
      <c r="G54" s="195"/>
      <c r="H54" s="195"/>
      <c r="I54" s="195"/>
      <c r="J54" s="195"/>
      <c r="K54" s="195"/>
      <c r="L54" s="195"/>
      <c r="M54" s="195"/>
      <c r="N54" s="57"/>
      <c r="O54" s="170"/>
      <c r="P54" s="311"/>
      <c r="Q54" s="311"/>
      <c r="R54" s="311"/>
      <c r="S54" s="311"/>
      <c r="T54" s="311"/>
      <c r="U54" s="171"/>
    </row>
    <row r="55" spans="1:21">
      <c r="A55" s="192" t="s">
        <v>103</v>
      </c>
      <c r="B55" s="192"/>
      <c r="C55" s="299" t="s">
        <v>72</v>
      </c>
      <c r="D55" s="300"/>
      <c r="E55" s="300"/>
      <c r="F55" s="300"/>
      <c r="G55" s="213">
        <f>L39-(T42+L53)</f>
        <v>17525.673659798333</v>
      </c>
      <c r="H55" s="213"/>
      <c r="I55" s="213"/>
      <c r="J55" s="213"/>
      <c r="K55" s="213"/>
      <c r="L55" s="213"/>
      <c r="M55" s="213"/>
      <c r="N55" s="238"/>
      <c r="O55" s="170"/>
      <c r="P55" s="311"/>
      <c r="Q55" s="311"/>
      <c r="R55" s="311"/>
      <c r="S55" s="311"/>
      <c r="T55" s="311"/>
      <c r="U55" s="171"/>
    </row>
    <row r="56" spans="1:21">
      <c r="A56" s="192"/>
      <c r="B56" s="192"/>
      <c r="C56" s="300"/>
      <c r="D56" s="300"/>
      <c r="E56" s="300"/>
      <c r="F56" s="300"/>
      <c r="G56" s="213"/>
      <c r="H56" s="213"/>
      <c r="I56" s="213"/>
      <c r="J56" s="213"/>
      <c r="K56" s="213"/>
      <c r="L56" s="213"/>
      <c r="M56" s="213"/>
      <c r="N56" s="239"/>
      <c r="O56" s="165"/>
      <c r="P56" s="312"/>
      <c r="Q56" s="312"/>
      <c r="R56" s="312"/>
      <c r="S56" s="312"/>
      <c r="T56" s="312"/>
      <c r="U56" s="166"/>
    </row>
    <row r="59" spans="1:21" ht="43.5" customHeight="1">
      <c r="A59" s="281" t="s">
        <v>182</v>
      </c>
      <c r="B59" s="281"/>
      <c r="C59" s="281"/>
      <c r="D59" s="281"/>
      <c r="F59" s="282" t="s">
        <v>183</v>
      </c>
      <c r="G59" s="282"/>
      <c r="H59" s="282"/>
      <c r="I59" s="282"/>
      <c r="J59" s="282"/>
      <c r="L59" s="234" t="s">
        <v>186</v>
      </c>
      <c r="M59" s="234"/>
      <c r="N59" s="234"/>
      <c r="O59" s="234"/>
    </row>
    <row r="60" spans="1:21">
      <c r="A60" s="205" t="s">
        <v>54</v>
      </c>
      <c r="B60" s="205"/>
      <c r="C60" s="205"/>
      <c r="D60" s="125">
        <f>H32</f>
        <v>10639.112903225807</v>
      </c>
      <c r="F60" s="205" t="s">
        <v>65</v>
      </c>
      <c r="G60" s="205"/>
      <c r="H60" s="205"/>
      <c r="I60" s="205"/>
      <c r="J60" s="125">
        <f>D15/D12*D13</f>
        <v>9481.7951612903234</v>
      </c>
    </row>
    <row r="61" spans="1:21">
      <c r="A61" s="205" t="s">
        <v>55</v>
      </c>
      <c r="B61" s="205"/>
      <c r="C61" s="205"/>
      <c r="D61" s="125">
        <f>H44+H45</f>
        <v>1195.895</v>
      </c>
      <c r="F61" s="205" t="s">
        <v>66</v>
      </c>
      <c r="G61" s="205"/>
      <c r="H61" s="205"/>
      <c r="I61" s="205"/>
      <c r="J61" s="125">
        <f>(J60*J15)-D11</f>
        <v>279.62387096774228</v>
      </c>
    </row>
    <row r="62" spans="1:21" ht="37.5">
      <c r="A62" s="205" t="s">
        <v>56</v>
      </c>
      <c r="B62" s="205"/>
      <c r="C62" s="205"/>
      <c r="D62" s="125">
        <f>D60-D61</f>
        <v>9443.2179032258064</v>
      </c>
      <c r="F62" s="205" t="s">
        <v>67</v>
      </c>
      <c r="G62" s="205"/>
      <c r="H62" s="205"/>
      <c r="I62" s="205"/>
      <c r="J62" s="127">
        <f>IF(J61&lt;=0,G51,G51-J61)</f>
        <v>2730.7561290322578</v>
      </c>
      <c r="K62" s="133" t="s">
        <v>184</v>
      </c>
    </row>
    <row r="63" spans="1:21">
      <c r="A63" s="205" t="s">
        <v>57</v>
      </c>
      <c r="B63" s="205"/>
      <c r="C63" s="205"/>
      <c r="D63" s="126">
        <v>0.27</v>
      </c>
      <c r="F63" s="206"/>
      <c r="G63" s="206"/>
      <c r="H63" s="206"/>
      <c r="I63" s="5"/>
    </row>
    <row r="64" spans="1:21">
      <c r="A64" s="205" t="s">
        <v>58</v>
      </c>
      <c r="B64" s="205"/>
      <c r="C64" s="205"/>
      <c r="D64" s="125">
        <f>(D62*D63)-D11</f>
        <v>269.20883387096774</v>
      </c>
      <c r="F64" s="206"/>
      <c r="G64" s="206"/>
      <c r="H64" s="206"/>
      <c r="I64" s="4"/>
    </row>
    <row r="65" spans="1:9" ht="30">
      <c r="A65" s="205" t="s">
        <v>59</v>
      </c>
      <c r="B65" s="205"/>
      <c r="C65" s="205"/>
      <c r="D65" s="127">
        <f>IF(D64&lt;=0,G51,G51-D64)</f>
        <v>2741.1711661290324</v>
      </c>
      <c r="E65" s="131" t="s">
        <v>185</v>
      </c>
      <c r="F65" s="206"/>
      <c r="G65" s="206"/>
      <c r="H65" s="206"/>
      <c r="I65" s="7"/>
    </row>
  </sheetData>
  <mergeCells count="199">
    <mergeCell ref="J51:K51"/>
    <mergeCell ref="H52:I52"/>
    <mergeCell ref="J52:K52"/>
    <mergeCell ref="A63:C63"/>
    <mergeCell ref="F63:H63"/>
    <mergeCell ref="A64:C64"/>
    <mergeCell ref="F64:H64"/>
    <mergeCell ref="A65:C65"/>
    <mergeCell ref="F65:H65"/>
    <mergeCell ref="A60:C60"/>
    <mergeCell ref="F60:I60"/>
    <mergeCell ref="A61:C61"/>
    <mergeCell ref="F61:I61"/>
    <mergeCell ref="A62:C62"/>
    <mergeCell ref="F62:I62"/>
    <mergeCell ref="A55:B56"/>
    <mergeCell ref="C55:F56"/>
    <mergeCell ref="G55:M56"/>
    <mergeCell ref="L59:O59"/>
    <mergeCell ref="U41:U45"/>
    <mergeCell ref="A42:B46"/>
    <mergeCell ref="C42:F42"/>
    <mergeCell ref="H42:K42"/>
    <mergeCell ref="N55:N56"/>
    <mergeCell ref="A59:D59"/>
    <mergeCell ref="F59:J59"/>
    <mergeCell ref="C52:F52"/>
    <mergeCell ref="L52:M52"/>
    <mergeCell ref="A53:B53"/>
    <mergeCell ref="C53:F53"/>
    <mergeCell ref="H53:K53"/>
    <mergeCell ref="L53:M53"/>
    <mergeCell ref="A49:B52"/>
    <mergeCell ref="C49:F50"/>
    <mergeCell ref="G49:G50"/>
    <mergeCell ref="L49:M50"/>
    <mergeCell ref="N49:N50"/>
    <mergeCell ref="C51:F51"/>
    <mergeCell ref="L51:M51"/>
    <mergeCell ref="N51:N52"/>
    <mergeCell ref="H49:I50"/>
    <mergeCell ref="J49:K50"/>
    <mergeCell ref="H51:I51"/>
    <mergeCell ref="A48:M48"/>
    <mergeCell ref="S42:S45"/>
    <mergeCell ref="T42:T45"/>
    <mergeCell ref="C43:F43"/>
    <mergeCell ref="H43:K43"/>
    <mergeCell ref="L43:M43"/>
    <mergeCell ref="C44:F44"/>
    <mergeCell ref="H44:K44"/>
    <mergeCell ref="L44:M44"/>
    <mergeCell ref="C45:F45"/>
    <mergeCell ref="H45:K45"/>
    <mergeCell ref="L42:M42"/>
    <mergeCell ref="N42:N46"/>
    <mergeCell ref="O42:O45"/>
    <mergeCell ref="P42:P45"/>
    <mergeCell ref="Q42:Q45"/>
    <mergeCell ref="R42:R45"/>
    <mergeCell ref="L45:M45"/>
    <mergeCell ref="C46:F46"/>
    <mergeCell ref="H46:K46"/>
    <mergeCell ref="L46:M46"/>
    <mergeCell ref="O46:U56"/>
    <mergeCell ref="A47:B47"/>
    <mergeCell ref="C47:F47"/>
    <mergeCell ref="H47:K47"/>
    <mergeCell ref="L47:M47"/>
    <mergeCell ref="C38:F38"/>
    <mergeCell ref="H38:K38"/>
    <mergeCell ref="L38:M38"/>
    <mergeCell ref="A39:B39"/>
    <mergeCell ref="C39:F39"/>
    <mergeCell ref="H39:K39"/>
    <mergeCell ref="L39:M39"/>
    <mergeCell ref="A40:M40"/>
    <mergeCell ref="A41:B41"/>
    <mergeCell ref="C41:F41"/>
    <mergeCell ref="H41:K41"/>
    <mergeCell ref="L41:M41"/>
    <mergeCell ref="C37:F37"/>
    <mergeCell ref="H37:K37"/>
    <mergeCell ref="L37:M37"/>
    <mergeCell ref="C35:F35"/>
    <mergeCell ref="H35:K35"/>
    <mergeCell ref="L35:M35"/>
    <mergeCell ref="C36:F36"/>
    <mergeCell ref="H36:K36"/>
    <mergeCell ref="L36:M36"/>
    <mergeCell ref="C33:F33"/>
    <mergeCell ref="H33:K33"/>
    <mergeCell ref="L33:M33"/>
    <mergeCell ref="C34:F34"/>
    <mergeCell ref="H34:K34"/>
    <mergeCell ref="L34:M34"/>
    <mergeCell ref="C31:F31"/>
    <mergeCell ref="H31:K31"/>
    <mergeCell ref="L31:M31"/>
    <mergeCell ref="C32:F32"/>
    <mergeCell ref="H32:K32"/>
    <mergeCell ref="L32:M32"/>
    <mergeCell ref="C22:F22"/>
    <mergeCell ref="H22:K22"/>
    <mergeCell ref="L22:M22"/>
    <mergeCell ref="C29:F29"/>
    <mergeCell ref="H29:K29"/>
    <mergeCell ref="L29:M29"/>
    <mergeCell ref="C30:F30"/>
    <mergeCell ref="H30:K30"/>
    <mergeCell ref="L30:M30"/>
    <mergeCell ref="C27:F27"/>
    <mergeCell ref="H27:K27"/>
    <mergeCell ref="L27:M27"/>
    <mergeCell ref="C28:F28"/>
    <mergeCell ref="H28:K28"/>
    <mergeCell ref="L28:M28"/>
    <mergeCell ref="N22:N38"/>
    <mergeCell ref="O22:U40"/>
    <mergeCell ref="C23:F23"/>
    <mergeCell ref="H23:K23"/>
    <mergeCell ref="L23:M23"/>
    <mergeCell ref="C24:F24"/>
    <mergeCell ref="A18:M18"/>
    <mergeCell ref="O18:U18"/>
    <mergeCell ref="A19:B21"/>
    <mergeCell ref="C19:F21"/>
    <mergeCell ref="G19:G21"/>
    <mergeCell ref="H19:K21"/>
    <mergeCell ref="L19:M21"/>
    <mergeCell ref="N19:N21"/>
    <mergeCell ref="O19:U21"/>
    <mergeCell ref="H24:K24"/>
    <mergeCell ref="L24:M24"/>
    <mergeCell ref="C25:F25"/>
    <mergeCell ref="H25:K25"/>
    <mergeCell ref="L25:M25"/>
    <mergeCell ref="C26:F26"/>
    <mergeCell ref="H26:K26"/>
    <mergeCell ref="L26:M26"/>
    <mergeCell ref="A22:B38"/>
    <mergeCell ref="A16:C16"/>
    <mergeCell ref="D16:F16"/>
    <mergeCell ref="G16:I16"/>
    <mergeCell ref="J16:M16"/>
    <mergeCell ref="A17:C17"/>
    <mergeCell ref="D17:M17"/>
    <mergeCell ref="A14:C14"/>
    <mergeCell ref="D14:F14"/>
    <mergeCell ref="G14:I14"/>
    <mergeCell ref="J14:M14"/>
    <mergeCell ref="A15:C15"/>
    <mergeCell ref="D15:F15"/>
    <mergeCell ref="G15:I15"/>
    <mergeCell ref="J15:M15"/>
    <mergeCell ref="A7:C7"/>
    <mergeCell ref="D7:F7"/>
    <mergeCell ref="G7:I7"/>
    <mergeCell ref="J7:M7"/>
    <mergeCell ref="A12:C12"/>
    <mergeCell ref="D12:F12"/>
    <mergeCell ref="G12:I12"/>
    <mergeCell ref="J12:M12"/>
    <mergeCell ref="A13:C13"/>
    <mergeCell ref="D13:F13"/>
    <mergeCell ref="G13:I13"/>
    <mergeCell ref="J13:M13"/>
    <mergeCell ref="A10:C10"/>
    <mergeCell ref="D10:F10"/>
    <mergeCell ref="G10:I10"/>
    <mergeCell ref="J10:M10"/>
    <mergeCell ref="A11:C11"/>
    <mergeCell ref="D11:F11"/>
    <mergeCell ref="G11:I11"/>
    <mergeCell ref="J11:M11"/>
    <mergeCell ref="W1:X1"/>
    <mergeCell ref="O5:U17"/>
    <mergeCell ref="A1:U1"/>
    <mergeCell ref="A54:M54"/>
    <mergeCell ref="A3:U3"/>
    <mergeCell ref="A4:M4"/>
    <mergeCell ref="N4:N17"/>
    <mergeCell ref="O4:U4"/>
    <mergeCell ref="A5:C5"/>
    <mergeCell ref="D5:F5"/>
    <mergeCell ref="G5:I5"/>
    <mergeCell ref="J5:M5"/>
    <mergeCell ref="A8:C8"/>
    <mergeCell ref="D8:F8"/>
    <mergeCell ref="G8:I8"/>
    <mergeCell ref="J8:M8"/>
    <mergeCell ref="A9:C9"/>
    <mergeCell ref="D9:F9"/>
    <mergeCell ref="G9:I9"/>
    <mergeCell ref="J9:M9"/>
    <mergeCell ref="A6:C6"/>
    <mergeCell ref="D6:F6"/>
    <mergeCell ref="G6:I6"/>
    <mergeCell ref="J6:M6"/>
  </mergeCells>
  <hyperlinks>
    <hyperlink ref="W1:X1" location="İÇİNDEKİLER!A1" display="İÇİNDEKİLER"/>
  </hyperlinks>
  <pageMargins left="0.7" right="0.7" top="0.75" bottom="0.75" header="0.3" footer="0.3"/>
  <pageSetup paperSize="9" orientation="portrait" horizontalDpi="4294967294" verticalDpi="4294967294"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65"/>
  <sheetViews>
    <sheetView topLeftCell="H34" zoomScale="80" zoomScaleNormal="80" workbookViewId="0">
      <selection activeCell="O47" sqref="O47:U56"/>
    </sheetView>
  </sheetViews>
  <sheetFormatPr defaultColWidth="9.140625" defaultRowHeight="15"/>
  <cols>
    <col min="1" max="2" width="9.140625" style="27"/>
    <col min="3" max="3" width="17.28515625" style="27" customWidth="1"/>
    <col min="4" max="4" width="11.7109375" style="27" customWidth="1"/>
    <col min="5" max="6" width="9.140625" style="27"/>
    <col min="7" max="7" width="11.140625" style="27" customWidth="1"/>
    <col min="8" max="12" width="9.140625" style="27"/>
    <col min="13" max="14" width="6.85546875" style="27" customWidth="1"/>
    <col min="15" max="15" width="21.28515625" style="27" customWidth="1"/>
    <col min="16" max="16" width="26.5703125" style="27" customWidth="1"/>
    <col min="17" max="17" width="15.28515625" style="27" customWidth="1"/>
    <col min="18" max="18" width="15.42578125" style="27" customWidth="1"/>
    <col min="19" max="19" width="19.42578125" style="27" customWidth="1"/>
    <col min="20" max="20" width="26.42578125" style="27" customWidth="1"/>
    <col min="21" max="22" width="6" style="27" customWidth="1"/>
    <col min="23" max="23" width="11.28515625" style="27" customWidth="1"/>
    <col min="24" max="24" width="9.140625" style="27" customWidth="1"/>
    <col min="25" max="26" width="6" style="27" customWidth="1"/>
    <col min="27" max="16384" width="9.140625" style="27"/>
  </cols>
  <sheetData>
    <row r="1" spans="1:37" ht="33.950000000000003" customHeight="1" thickBot="1">
      <c r="A1" s="415" t="s">
        <v>152</v>
      </c>
      <c r="B1" s="416"/>
      <c r="C1" s="416"/>
      <c r="D1" s="416"/>
      <c r="E1" s="416"/>
      <c r="F1" s="416"/>
      <c r="G1" s="416"/>
      <c r="H1" s="416"/>
      <c r="I1" s="416"/>
      <c r="J1" s="416"/>
      <c r="K1" s="416"/>
      <c r="L1" s="416"/>
      <c r="M1" s="416"/>
      <c r="N1" s="416"/>
      <c r="O1" s="416"/>
      <c r="P1" s="416"/>
      <c r="Q1" s="416"/>
      <c r="R1" s="416"/>
      <c r="S1" s="416"/>
      <c r="T1" s="416"/>
      <c r="U1" s="417"/>
      <c r="V1" s="67"/>
      <c r="W1" s="156" t="s">
        <v>175</v>
      </c>
      <c r="X1" s="156"/>
      <c r="Y1" s="67"/>
      <c r="Z1" s="67"/>
      <c r="AA1" s="67"/>
      <c r="AB1" s="67"/>
      <c r="AC1" s="67"/>
      <c r="AD1" s="67"/>
      <c r="AE1" s="67"/>
      <c r="AF1" s="67"/>
      <c r="AG1" s="67"/>
      <c r="AH1" s="67"/>
      <c r="AI1" s="67"/>
      <c r="AJ1" s="67"/>
      <c r="AK1" s="67"/>
    </row>
    <row r="2" spans="1:37" s="93" customFormat="1" ht="33.950000000000003" customHeight="1" thickBot="1">
      <c r="A2" s="415" t="s">
        <v>153</v>
      </c>
      <c r="B2" s="416"/>
      <c r="C2" s="416"/>
      <c r="D2" s="416"/>
      <c r="E2" s="416"/>
      <c r="F2" s="416"/>
      <c r="G2" s="416"/>
      <c r="H2" s="416"/>
      <c r="I2" s="416"/>
      <c r="J2" s="416"/>
      <c r="K2" s="416"/>
      <c r="L2" s="416"/>
      <c r="M2" s="416"/>
      <c r="N2" s="416"/>
      <c r="O2" s="416"/>
      <c r="P2" s="416"/>
      <c r="Q2" s="416"/>
      <c r="R2" s="416"/>
      <c r="S2" s="416"/>
      <c r="T2" s="416"/>
      <c r="U2" s="417"/>
      <c r="V2" s="67"/>
      <c r="W2" s="67"/>
      <c r="X2" s="67"/>
      <c r="Y2" s="67"/>
      <c r="Z2" s="67"/>
      <c r="AA2" s="67"/>
      <c r="AB2" s="67"/>
      <c r="AC2" s="67"/>
      <c r="AD2" s="67"/>
      <c r="AE2" s="67"/>
      <c r="AF2" s="67"/>
      <c r="AG2" s="67"/>
      <c r="AH2" s="67"/>
      <c r="AI2" s="67"/>
      <c r="AJ2" s="67"/>
      <c r="AK2" s="67"/>
    </row>
    <row r="3" spans="1:37" s="93" customFormat="1" ht="23.25">
      <c r="A3" s="94"/>
      <c r="B3" s="94"/>
      <c r="C3" s="94"/>
      <c r="D3" s="94"/>
      <c r="E3" s="94"/>
      <c r="F3" s="94"/>
      <c r="G3" s="94"/>
      <c r="H3" s="94"/>
      <c r="I3" s="94"/>
      <c r="J3" s="94"/>
      <c r="K3" s="94"/>
      <c r="L3" s="94"/>
      <c r="M3" s="94"/>
      <c r="N3" s="94"/>
      <c r="O3" s="94"/>
      <c r="P3" s="94"/>
      <c r="Q3" s="94"/>
      <c r="R3" s="94"/>
      <c r="S3" s="94"/>
      <c r="T3" s="94"/>
      <c r="U3" s="94"/>
      <c r="V3" s="67"/>
      <c r="W3" s="67"/>
      <c r="X3" s="67"/>
      <c r="Y3" s="67"/>
      <c r="Z3" s="67"/>
      <c r="AA3" s="67"/>
      <c r="AB3" s="67"/>
      <c r="AC3" s="67"/>
      <c r="AD3" s="67"/>
      <c r="AE3" s="67"/>
      <c r="AF3" s="67"/>
      <c r="AG3" s="67"/>
      <c r="AH3" s="67"/>
      <c r="AI3" s="67"/>
      <c r="AJ3" s="67"/>
      <c r="AK3" s="67"/>
    </row>
    <row r="4" spans="1:37" ht="28.5" customHeight="1">
      <c r="A4" s="258" t="s">
        <v>0</v>
      </c>
      <c r="B4" s="259"/>
      <c r="C4" s="259"/>
      <c r="D4" s="259"/>
      <c r="E4" s="259"/>
      <c r="F4" s="259"/>
      <c r="G4" s="259"/>
      <c r="H4" s="259"/>
      <c r="I4" s="259"/>
      <c r="J4" s="259"/>
      <c r="K4" s="259"/>
      <c r="L4" s="259"/>
      <c r="M4" s="259"/>
      <c r="N4" s="259"/>
      <c r="O4" s="259"/>
      <c r="P4" s="259"/>
      <c r="Q4" s="259"/>
      <c r="R4" s="259"/>
      <c r="S4" s="259"/>
      <c r="T4" s="259"/>
      <c r="U4" s="260"/>
    </row>
    <row r="5" spans="1:37" ht="18.75">
      <c r="A5" s="181" t="s">
        <v>1</v>
      </c>
      <c r="B5" s="181"/>
      <c r="C5" s="181"/>
      <c r="D5" s="181"/>
      <c r="E5" s="181"/>
      <c r="F5" s="181"/>
      <c r="G5" s="181"/>
      <c r="H5" s="181"/>
      <c r="I5" s="181"/>
      <c r="J5" s="181"/>
      <c r="K5" s="181"/>
      <c r="L5" s="181"/>
      <c r="M5" s="181"/>
      <c r="N5" s="350"/>
      <c r="O5" s="261"/>
      <c r="P5" s="261"/>
      <c r="Q5" s="261"/>
      <c r="R5" s="261"/>
      <c r="S5" s="261"/>
      <c r="T5" s="261"/>
      <c r="U5" s="261"/>
    </row>
    <row r="6" spans="1:37" ht="15" customHeight="1">
      <c r="A6" s="182" t="s">
        <v>2</v>
      </c>
      <c r="B6" s="182"/>
      <c r="C6" s="182"/>
      <c r="D6" s="183"/>
      <c r="E6" s="183"/>
      <c r="F6" s="183"/>
      <c r="G6" s="184" t="s">
        <v>3</v>
      </c>
      <c r="H6" s="184"/>
      <c r="I6" s="184"/>
      <c r="J6" s="183"/>
      <c r="K6" s="183"/>
      <c r="L6" s="183"/>
      <c r="M6" s="183"/>
      <c r="N6" s="351"/>
      <c r="O6" s="170"/>
      <c r="P6" s="311"/>
      <c r="Q6" s="311"/>
      <c r="R6" s="311"/>
      <c r="S6" s="311"/>
      <c r="T6" s="311"/>
      <c r="U6" s="171"/>
    </row>
    <row r="7" spans="1:37" ht="15" customHeight="1">
      <c r="A7" s="184" t="s">
        <v>4</v>
      </c>
      <c r="B7" s="184"/>
      <c r="C7" s="184"/>
      <c r="D7" s="183"/>
      <c r="E7" s="183"/>
      <c r="F7" s="183"/>
      <c r="G7" s="184" t="s">
        <v>3</v>
      </c>
      <c r="H7" s="184"/>
      <c r="I7" s="184"/>
      <c r="J7" s="183"/>
      <c r="K7" s="183"/>
      <c r="L7" s="183"/>
      <c r="M7" s="183"/>
      <c r="N7" s="351"/>
      <c r="O7" s="170"/>
      <c r="P7" s="311"/>
      <c r="Q7" s="311"/>
      <c r="R7" s="311"/>
      <c r="S7" s="311"/>
      <c r="T7" s="311"/>
      <c r="U7" s="171"/>
    </row>
    <row r="8" spans="1:37" ht="15" customHeight="1">
      <c r="A8" s="184" t="s">
        <v>5</v>
      </c>
      <c r="B8" s="184"/>
      <c r="C8" s="184"/>
      <c r="D8" s="183"/>
      <c r="E8" s="183"/>
      <c r="F8" s="183"/>
      <c r="G8" s="184" t="s">
        <v>9</v>
      </c>
      <c r="H8" s="184"/>
      <c r="I8" s="184"/>
      <c r="J8" s="183"/>
      <c r="K8" s="183"/>
      <c r="L8" s="183"/>
      <c r="M8" s="183"/>
      <c r="N8" s="351"/>
      <c r="O8" s="170"/>
      <c r="P8" s="311"/>
      <c r="Q8" s="311"/>
      <c r="R8" s="311"/>
      <c r="S8" s="311"/>
      <c r="T8" s="311"/>
      <c r="U8" s="171"/>
    </row>
    <row r="9" spans="1:37" ht="15" customHeight="1">
      <c r="A9" s="184" t="s">
        <v>6</v>
      </c>
      <c r="B9" s="184"/>
      <c r="C9" s="184"/>
      <c r="D9" s="183"/>
      <c r="E9" s="183"/>
      <c r="F9" s="183"/>
      <c r="G9" s="184" t="s">
        <v>10</v>
      </c>
      <c r="H9" s="184"/>
      <c r="I9" s="184"/>
      <c r="J9" s="183"/>
      <c r="K9" s="183"/>
      <c r="L9" s="183"/>
      <c r="M9" s="183"/>
      <c r="N9" s="351"/>
      <c r="O9" s="170"/>
      <c r="P9" s="311"/>
      <c r="Q9" s="311"/>
      <c r="R9" s="311"/>
      <c r="S9" s="311"/>
      <c r="T9" s="311"/>
      <c r="U9" s="171"/>
    </row>
    <row r="10" spans="1:37" ht="15" customHeight="1">
      <c r="A10" s="184" t="s">
        <v>7</v>
      </c>
      <c r="B10" s="184"/>
      <c r="C10" s="184"/>
      <c r="D10" s="183"/>
      <c r="E10" s="183"/>
      <c r="F10" s="183"/>
      <c r="G10" s="184" t="s">
        <v>11</v>
      </c>
      <c r="H10" s="184"/>
      <c r="I10" s="184"/>
      <c r="J10" s="189">
        <v>45261</v>
      </c>
      <c r="K10" s="183"/>
      <c r="L10" s="183"/>
      <c r="M10" s="183"/>
      <c r="N10" s="351"/>
      <c r="O10" s="170"/>
      <c r="P10" s="311"/>
      <c r="Q10" s="311"/>
      <c r="R10" s="311"/>
      <c r="S10" s="311"/>
      <c r="T10" s="311"/>
      <c r="U10" s="171"/>
    </row>
    <row r="11" spans="1:37" ht="15" customHeight="1">
      <c r="A11" s="184" t="s">
        <v>12</v>
      </c>
      <c r="B11" s="184"/>
      <c r="C11" s="184"/>
      <c r="D11" s="190">
        <v>45289</v>
      </c>
      <c r="E11" s="183"/>
      <c r="F11" s="183"/>
      <c r="G11" s="184" t="s">
        <v>13</v>
      </c>
      <c r="H11" s="184"/>
      <c r="I11" s="184"/>
      <c r="J11" s="183"/>
      <c r="K11" s="183"/>
      <c r="L11" s="183"/>
      <c r="M11" s="183"/>
      <c r="N11" s="351"/>
      <c r="O11" s="170"/>
      <c r="P11" s="311"/>
      <c r="Q11" s="311"/>
      <c r="R11" s="311"/>
      <c r="S11" s="311"/>
      <c r="T11" s="311"/>
      <c r="U11" s="171"/>
    </row>
    <row r="12" spans="1:37" ht="15" customHeight="1">
      <c r="A12" s="184" t="s">
        <v>14</v>
      </c>
      <c r="B12" s="184"/>
      <c r="C12" s="184"/>
      <c r="D12" s="183">
        <v>2280.46</v>
      </c>
      <c r="E12" s="183"/>
      <c r="F12" s="183"/>
      <c r="G12" s="184" t="s">
        <v>40</v>
      </c>
      <c r="H12" s="184"/>
      <c r="I12" s="184"/>
      <c r="J12" s="183">
        <f>G51+D12</f>
        <v>5290.84</v>
      </c>
      <c r="K12" s="183"/>
      <c r="L12" s="183"/>
      <c r="M12" s="183"/>
      <c r="N12" s="351"/>
      <c r="O12" s="170"/>
      <c r="P12" s="311"/>
      <c r="Q12" s="311"/>
      <c r="R12" s="311"/>
      <c r="S12" s="311"/>
      <c r="T12" s="311"/>
      <c r="U12" s="171"/>
    </row>
    <row r="13" spans="1:37" ht="15" customHeight="1">
      <c r="A13" s="292" t="s">
        <v>41</v>
      </c>
      <c r="B13" s="293"/>
      <c r="C13" s="294"/>
      <c r="D13" s="313">
        <v>31</v>
      </c>
      <c r="E13" s="314"/>
      <c r="F13" s="315"/>
      <c r="G13" s="292" t="s">
        <v>42</v>
      </c>
      <c r="H13" s="293"/>
      <c r="I13" s="294"/>
      <c r="J13" s="313">
        <v>30</v>
      </c>
      <c r="K13" s="314"/>
      <c r="L13" s="314"/>
      <c r="M13" s="315"/>
      <c r="N13" s="351"/>
      <c r="O13" s="170"/>
      <c r="P13" s="311"/>
      <c r="Q13" s="311"/>
      <c r="R13" s="311"/>
      <c r="S13" s="311"/>
      <c r="T13" s="311"/>
      <c r="U13" s="171"/>
    </row>
    <row r="14" spans="1:37" ht="15" customHeight="1">
      <c r="A14" s="292" t="s">
        <v>43</v>
      </c>
      <c r="B14" s="293"/>
      <c r="C14" s="294"/>
      <c r="D14" s="313">
        <v>15</v>
      </c>
      <c r="E14" s="314"/>
      <c r="F14" s="315"/>
      <c r="G14" s="292" t="s">
        <v>43</v>
      </c>
      <c r="H14" s="293"/>
      <c r="I14" s="294"/>
      <c r="J14" s="313">
        <f>D14</f>
        <v>15</v>
      </c>
      <c r="K14" s="314"/>
      <c r="L14" s="314"/>
      <c r="M14" s="315"/>
      <c r="N14" s="351"/>
      <c r="O14" s="170"/>
      <c r="P14" s="311"/>
      <c r="Q14" s="311"/>
      <c r="R14" s="311"/>
      <c r="S14" s="311"/>
      <c r="T14" s="311"/>
      <c r="U14" s="171"/>
    </row>
    <row r="15" spans="1:37" ht="15" customHeight="1">
      <c r="A15" s="292" t="s">
        <v>69</v>
      </c>
      <c r="B15" s="293"/>
      <c r="C15" s="294"/>
      <c r="D15" s="313">
        <f>D13-D14</f>
        <v>16</v>
      </c>
      <c r="E15" s="314"/>
      <c r="F15" s="315"/>
      <c r="G15" s="292" t="s">
        <v>69</v>
      </c>
      <c r="H15" s="293"/>
      <c r="I15" s="294"/>
      <c r="J15" s="313">
        <f>J13-J14</f>
        <v>15</v>
      </c>
      <c r="K15" s="314"/>
      <c r="L15" s="314"/>
      <c r="M15" s="315"/>
      <c r="N15" s="351"/>
      <c r="O15" s="170"/>
      <c r="P15" s="311"/>
      <c r="Q15" s="311"/>
      <c r="R15" s="311"/>
      <c r="S15" s="311"/>
      <c r="T15" s="311"/>
      <c r="U15" s="171"/>
    </row>
    <row r="16" spans="1:37" ht="15" customHeight="1">
      <c r="A16" s="292" t="s">
        <v>64</v>
      </c>
      <c r="B16" s="293"/>
      <c r="C16" s="294"/>
      <c r="D16" s="313">
        <v>19595.71</v>
      </c>
      <c r="E16" s="314"/>
      <c r="F16" s="315"/>
      <c r="G16" s="292" t="s">
        <v>63</v>
      </c>
      <c r="H16" s="293"/>
      <c r="I16" s="294"/>
      <c r="J16" s="316">
        <f>J12/D16</f>
        <v>0.26999991324631772</v>
      </c>
      <c r="K16" s="317"/>
      <c r="L16" s="317"/>
      <c r="M16" s="318"/>
      <c r="N16" s="351"/>
      <c r="O16" s="170"/>
      <c r="P16" s="311"/>
      <c r="Q16" s="311"/>
      <c r="R16" s="311"/>
      <c r="S16" s="311"/>
      <c r="T16" s="311"/>
      <c r="U16" s="171"/>
    </row>
    <row r="17" spans="1:21" ht="29.25" customHeight="1">
      <c r="A17" s="373" t="s">
        <v>181</v>
      </c>
      <c r="B17" s="374"/>
      <c r="C17" s="375"/>
      <c r="D17" s="321">
        <f>G43*100/11</f>
        <v>17084.272727272728</v>
      </c>
      <c r="E17" s="376"/>
      <c r="F17" s="361"/>
      <c r="G17" s="313"/>
      <c r="H17" s="314"/>
      <c r="I17" s="315"/>
      <c r="J17" s="316"/>
      <c r="K17" s="317"/>
      <c r="L17" s="317"/>
      <c r="M17" s="318"/>
      <c r="N17" s="351"/>
      <c r="O17" s="32"/>
      <c r="P17" s="35"/>
      <c r="Q17" s="35"/>
      <c r="R17" s="35"/>
      <c r="S17" s="35"/>
      <c r="T17" s="35"/>
      <c r="U17" s="33"/>
    </row>
    <row r="18" spans="1:21" ht="29.25" customHeight="1">
      <c r="A18" s="184" t="s">
        <v>8</v>
      </c>
      <c r="B18" s="184"/>
      <c r="C18" s="184"/>
      <c r="D18" s="183"/>
      <c r="E18" s="183"/>
      <c r="F18" s="183"/>
      <c r="G18" s="183"/>
      <c r="H18" s="183"/>
      <c r="I18" s="183"/>
      <c r="J18" s="183"/>
      <c r="K18" s="183"/>
      <c r="L18" s="183"/>
      <c r="M18" s="183"/>
      <c r="N18" s="352"/>
      <c r="O18" s="28"/>
      <c r="P18" s="30"/>
      <c r="Q18" s="30"/>
      <c r="R18" s="30"/>
      <c r="S18" s="30"/>
      <c r="T18" s="30"/>
      <c r="U18" s="29"/>
    </row>
    <row r="19" spans="1:21" ht="15.75">
      <c r="A19" s="195" t="s">
        <v>15</v>
      </c>
      <c r="B19" s="195"/>
      <c r="C19" s="195"/>
      <c r="D19" s="195"/>
      <c r="E19" s="195"/>
      <c r="F19" s="195"/>
      <c r="G19" s="195"/>
      <c r="H19" s="195"/>
      <c r="I19" s="195"/>
      <c r="J19" s="195"/>
      <c r="K19" s="195"/>
      <c r="L19" s="195"/>
      <c r="M19" s="195"/>
      <c r="N19" s="13"/>
      <c r="O19" s="168"/>
      <c r="P19" s="340"/>
      <c r="Q19" s="340"/>
      <c r="R19" s="340"/>
      <c r="S19" s="340"/>
      <c r="T19" s="340"/>
      <c r="U19" s="169"/>
    </row>
    <row r="20" spans="1:21" ht="15" customHeight="1">
      <c r="A20" s="214"/>
      <c r="B20" s="214"/>
      <c r="C20" s="257"/>
      <c r="D20" s="257"/>
      <c r="E20" s="257"/>
      <c r="F20" s="257"/>
      <c r="G20" s="178" t="s">
        <v>30</v>
      </c>
      <c r="H20" s="214" t="s">
        <v>31</v>
      </c>
      <c r="I20" s="212"/>
      <c r="J20" s="212"/>
      <c r="K20" s="212"/>
      <c r="L20" s="214" t="s">
        <v>32</v>
      </c>
      <c r="M20" s="212"/>
      <c r="N20" s="342"/>
      <c r="O20" s="163"/>
      <c r="P20" s="341"/>
      <c r="Q20" s="341"/>
      <c r="R20" s="341"/>
      <c r="S20" s="341"/>
      <c r="T20" s="341"/>
      <c r="U20" s="164"/>
    </row>
    <row r="21" spans="1:21">
      <c r="A21" s="214"/>
      <c r="B21" s="214"/>
      <c r="C21" s="257"/>
      <c r="D21" s="257"/>
      <c r="E21" s="257"/>
      <c r="F21" s="257"/>
      <c r="G21" s="178"/>
      <c r="H21" s="212"/>
      <c r="I21" s="212"/>
      <c r="J21" s="212"/>
      <c r="K21" s="212"/>
      <c r="L21" s="212"/>
      <c r="M21" s="212"/>
      <c r="N21" s="343"/>
      <c r="O21" s="170"/>
      <c r="P21" s="311"/>
      <c r="Q21" s="311"/>
      <c r="R21" s="311"/>
      <c r="S21" s="311"/>
      <c r="T21" s="311"/>
      <c r="U21" s="171"/>
    </row>
    <row r="22" spans="1:21" ht="30" customHeight="1">
      <c r="A22" s="214"/>
      <c r="B22" s="214"/>
      <c r="C22" s="257"/>
      <c r="D22" s="257"/>
      <c r="E22" s="257"/>
      <c r="F22" s="257"/>
      <c r="G22" s="178"/>
      <c r="H22" s="212"/>
      <c r="I22" s="212"/>
      <c r="J22" s="212"/>
      <c r="K22" s="212"/>
      <c r="L22" s="212"/>
      <c r="M22" s="212"/>
      <c r="N22" s="344"/>
      <c r="O22" s="165"/>
      <c r="P22" s="312"/>
      <c r="Q22" s="312"/>
      <c r="R22" s="312"/>
      <c r="S22" s="312"/>
      <c r="T22" s="312"/>
      <c r="U22" s="166"/>
    </row>
    <row r="23" spans="1:21" ht="15" customHeight="1">
      <c r="A23" s="192" t="s">
        <v>16</v>
      </c>
      <c r="B23" s="192"/>
      <c r="C23" s="184" t="s">
        <v>17</v>
      </c>
      <c r="D23" s="184"/>
      <c r="E23" s="184"/>
      <c r="F23" s="184"/>
      <c r="G23" s="61">
        <v>0</v>
      </c>
      <c r="H23" s="256">
        <f>$G23/$D$13*$D$14</f>
        <v>0</v>
      </c>
      <c r="I23" s="256"/>
      <c r="J23" s="256"/>
      <c r="K23" s="256"/>
      <c r="L23" s="256">
        <f>G23-H23</f>
        <v>0</v>
      </c>
      <c r="M23" s="256"/>
      <c r="N23" s="345"/>
      <c r="O23" s="163"/>
      <c r="P23" s="341"/>
      <c r="Q23" s="341"/>
      <c r="R23" s="341"/>
      <c r="S23" s="341"/>
      <c r="T23" s="341"/>
      <c r="U23" s="164"/>
    </row>
    <row r="24" spans="1:21" ht="15.75">
      <c r="A24" s="192"/>
      <c r="B24" s="192"/>
      <c r="C24" s="184" t="s">
        <v>18</v>
      </c>
      <c r="D24" s="184"/>
      <c r="E24" s="184"/>
      <c r="F24" s="184"/>
      <c r="G24" s="61">
        <v>0</v>
      </c>
      <c r="H24" s="256">
        <f t="shared" ref="H24:H39" si="0">$G24/$D$13*$D$14</f>
        <v>0</v>
      </c>
      <c r="I24" s="256"/>
      <c r="J24" s="256"/>
      <c r="K24" s="256"/>
      <c r="L24" s="256">
        <f t="shared" ref="L24:L39" si="1">G24-H24</f>
        <v>0</v>
      </c>
      <c r="M24" s="256"/>
      <c r="N24" s="346"/>
      <c r="O24" s="170"/>
      <c r="P24" s="311"/>
      <c r="Q24" s="311"/>
      <c r="R24" s="311"/>
      <c r="S24" s="311"/>
      <c r="T24" s="311"/>
      <c r="U24" s="171"/>
    </row>
    <row r="25" spans="1:21" ht="15.75">
      <c r="A25" s="192"/>
      <c r="B25" s="192"/>
      <c r="C25" s="184" t="s">
        <v>19</v>
      </c>
      <c r="D25" s="184"/>
      <c r="E25" s="184"/>
      <c r="F25" s="184"/>
      <c r="G25" s="61">
        <v>0</v>
      </c>
      <c r="H25" s="256">
        <f t="shared" si="0"/>
        <v>0</v>
      </c>
      <c r="I25" s="256"/>
      <c r="J25" s="256"/>
      <c r="K25" s="256"/>
      <c r="L25" s="256">
        <f t="shared" si="1"/>
        <v>0</v>
      </c>
      <c r="M25" s="256"/>
      <c r="N25" s="346"/>
      <c r="O25" s="170"/>
      <c r="P25" s="311"/>
      <c r="Q25" s="311"/>
      <c r="R25" s="311"/>
      <c r="S25" s="311"/>
      <c r="T25" s="311"/>
      <c r="U25" s="171"/>
    </row>
    <row r="26" spans="1:21" ht="15.75">
      <c r="A26" s="192"/>
      <c r="B26" s="192"/>
      <c r="C26" s="184" t="s">
        <v>20</v>
      </c>
      <c r="D26" s="184"/>
      <c r="E26" s="184"/>
      <c r="F26" s="184"/>
      <c r="G26" s="61">
        <v>0</v>
      </c>
      <c r="H26" s="256">
        <f t="shared" si="0"/>
        <v>0</v>
      </c>
      <c r="I26" s="256"/>
      <c r="J26" s="256"/>
      <c r="K26" s="256"/>
      <c r="L26" s="256">
        <f t="shared" si="1"/>
        <v>0</v>
      </c>
      <c r="M26" s="256"/>
      <c r="N26" s="346"/>
      <c r="O26" s="170"/>
      <c r="P26" s="311"/>
      <c r="Q26" s="311"/>
      <c r="R26" s="311"/>
      <c r="S26" s="311"/>
      <c r="T26" s="311"/>
      <c r="U26" s="171"/>
    </row>
    <row r="27" spans="1:21" ht="15.75">
      <c r="A27" s="192"/>
      <c r="B27" s="192"/>
      <c r="C27" s="184" t="s">
        <v>21</v>
      </c>
      <c r="D27" s="184"/>
      <c r="E27" s="184"/>
      <c r="F27" s="184"/>
      <c r="G27" s="61">
        <v>0</v>
      </c>
      <c r="H27" s="256">
        <f t="shared" si="0"/>
        <v>0</v>
      </c>
      <c r="I27" s="256"/>
      <c r="J27" s="256"/>
      <c r="K27" s="256"/>
      <c r="L27" s="256">
        <f t="shared" si="1"/>
        <v>0</v>
      </c>
      <c r="M27" s="256"/>
      <c r="N27" s="346"/>
      <c r="O27" s="170"/>
      <c r="P27" s="311"/>
      <c r="Q27" s="311"/>
      <c r="R27" s="311"/>
      <c r="S27" s="311"/>
      <c r="T27" s="311"/>
      <c r="U27" s="171"/>
    </row>
    <row r="28" spans="1:21" ht="15.75">
      <c r="A28" s="192"/>
      <c r="B28" s="192"/>
      <c r="C28" s="184" t="s">
        <v>100</v>
      </c>
      <c r="D28" s="184"/>
      <c r="E28" s="184"/>
      <c r="F28" s="184"/>
      <c r="G28" s="61">
        <v>1158.77</v>
      </c>
      <c r="H28" s="256">
        <f>G28</f>
        <v>1158.77</v>
      </c>
      <c r="I28" s="256"/>
      <c r="J28" s="256"/>
      <c r="K28" s="256"/>
      <c r="L28" s="256">
        <f t="shared" si="1"/>
        <v>0</v>
      </c>
      <c r="M28" s="256"/>
      <c r="N28" s="346"/>
      <c r="O28" s="170"/>
      <c r="P28" s="311"/>
      <c r="Q28" s="311"/>
      <c r="R28" s="311"/>
      <c r="S28" s="311"/>
      <c r="T28" s="311"/>
      <c r="U28" s="171"/>
    </row>
    <row r="29" spans="1:21" ht="15.75">
      <c r="A29" s="192"/>
      <c r="B29" s="192"/>
      <c r="C29" s="184" t="s">
        <v>101</v>
      </c>
      <c r="D29" s="184"/>
      <c r="E29" s="184"/>
      <c r="F29" s="184"/>
      <c r="G29" s="61">
        <v>637.25</v>
      </c>
      <c r="H29" s="256">
        <f>G29</f>
        <v>637.25</v>
      </c>
      <c r="I29" s="256"/>
      <c r="J29" s="256"/>
      <c r="K29" s="256"/>
      <c r="L29" s="256">
        <f t="shared" si="1"/>
        <v>0</v>
      </c>
      <c r="M29" s="256"/>
      <c r="N29" s="346"/>
      <c r="O29" s="170"/>
      <c r="P29" s="311"/>
      <c r="Q29" s="311"/>
      <c r="R29" s="311"/>
      <c r="S29" s="311"/>
      <c r="T29" s="311"/>
      <c r="U29" s="171"/>
    </row>
    <row r="30" spans="1:21" ht="15.75">
      <c r="A30" s="192"/>
      <c r="B30" s="192"/>
      <c r="C30" s="184" t="s">
        <v>107</v>
      </c>
      <c r="D30" s="184"/>
      <c r="E30" s="184"/>
      <c r="F30" s="184"/>
      <c r="G30" s="61">
        <v>0</v>
      </c>
      <c r="H30" s="256">
        <f>G30</f>
        <v>0</v>
      </c>
      <c r="I30" s="256"/>
      <c r="J30" s="256"/>
      <c r="K30" s="256"/>
      <c r="L30" s="256">
        <f t="shared" si="1"/>
        <v>0</v>
      </c>
      <c r="M30" s="256"/>
      <c r="N30" s="346"/>
      <c r="O30" s="170"/>
      <c r="P30" s="311"/>
      <c r="Q30" s="311"/>
      <c r="R30" s="311"/>
      <c r="S30" s="311"/>
      <c r="T30" s="311"/>
      <c r="U30" s="171"/>
    </row>
    <row r="31" spans="1:21" ht="15.75">
      <c r="A31" s="192"/>
      <c r="B31" s="192"/>
      <c r="C31" s="184" t="s">
        <v>22</v>
      </c>
      <c r="D31" s="184"/>
      <c r="E31" s="184"/>
      <c r="F31" s="184"/>
      <c r="G31" s="61">
        <v>0</v>
      </c>
      <c r="H31" s="256">
        <f>G31</f>
        <v>0</v>
      </c>
      <c r="I31" s="256"/>
      <c r="J31" s="256"/>
      <c r="K31" s="256"/>
      <c r="L31" s="256">
        <f t="shared" si="1"/>
        <v>0</v>
      </c>
      <c r="M31" s="256"/>
      <c r="N31" s="346"/>
      <c r="O31" s="170"/>
      <c r="P31" s="311"/>
      <c r="Q31" s="311"/>
      <c r="R31" s="311"/>
      <c r="S31" s="311"/>
      <c r="T31" s="311"/>
      <c r="U31" s="171"/>
    </row>
    <row r="32" spans="1:21" ht="15.75">
      <c r="A32" s="192"/>
      <c r="B32" s="192"/>
      <c r="C32" s="184" t="s">
        <v>23</v>
      </c>
      <c r="D32" s="184"/>
      <c r="E32" s="184"/>
      <c r="F32" s="184"/>
      <c r="G32" s="61">
        <v>0</v>
      </c>
      <c r="H32" s="256">
        <f t="shared" si="0"/>
        <v>0</v>
      </c>
      <c r="I32" s="256"/>
      <c r="J32" s="256"/>
      <c r="K32" s="256"/>
      <c r="L32" s="256">
        <f t="shared" si="1"/>
        <v>0</v>
      </c>
      <c r="M32" s="256"/>
      <c r="N32" s="346"/>
      <c r="O32" s="170"/>
      <c r="P32" s="311"/>
      <c r="Q32" s="311"/>
      <c r="R32" s="311"/>
      <c r="S32" s="311"/>
      <c r="T32" s="311"/>
      <c r="U32" s="171"/>
    </row>
    <row r="33" spans="1:26" ht="15.75">
      <c r="A33" s="192"/>
      <c r="B33" s="192"/>
      <c r="C33" s="184" t="s">
        <v>24</v>
      </c>
      <c r="D33" s="184"/>
      <c r="E33" s="184"/>
      <c r="F33" s="184"/>
      <c r="G33" s="61">
        <v>21987.5</v>
      </c>
      <c r="H33" s="256">
        <f t="shared" si="0"/>
        <v>10639.112903225807</v>
      </c>
      <c r="I33" s="256"/>
      <c r="J33" s="256"/>
      <c r="K33" s="256"/>
      <c r="L33" s="256">
        <f t="shared" si="1"/>
        <v>11348.387096774193</v>
      </c>
      <c r="M33" s="256"/>
      <c r="N33" s="346"/>
      <c r="O33" s="170"/>
      <c r="P33" s="311"/>
      <c r="Q33" s="311"/>
      <c r="R33" s="311"/>
      <c r="S33" s="311"/>
      <c r="T33" s="311"/>
      <c r="U33" s="171"/>
    </row>
    <row r="34" spans="1:26" ht="15.75">
      <c r="A34" s="192"/>
      <c r="B34" s="192"/>
      <c r="C34" s="184" t="s">
        <v>25</v>
      </c>
      <c r="D34" s="184"/>
      <c r="E34" s="184"/>
      <c r="F34" s="184"/>
      <c r="G34" s="61">
        <v>11457.67</v>
      </c>
      <c r="H34" s="256">
        <f t="shared" si="0"/>
        <v>5544.0338709677426</v>
      </c>
      <c r="I34" s="256"/>
      <c r="J34" s="256"/>
      <c r="K34" s="256"/>
      <c r="L34" s="256">
        <f t="shared" si="1"/>
        <v>5913.6361290322575</v>
      </c>
      <c r="M34" s="256"/>
      <c r="N34" s="346"/>
      <c r="O34" s="170"/>
      <c r="P34" s="311"/>
      <c r="Q34" s="311"/>
      <c r="R34" s="311"/>
      <c r="S34" s="311"/>
      <c r="T34" s="311"/>
      <c r="U34" s="171"/>
    </row>
    <row r="35" spans="1:26" ht="15.75">
      <c r="A35" s="192"/>
      <c r="B35" s="192"/>
      <c r="C35" s="184" t="s">
        <v>26</v>
      </c>
      <c r="D35" s="184"/>
      <c r="E35" s="184"/>
      <c r="F35" s="184"/>
      <c r="G35" s="61">
        <v>0</v>
      </c>
      <c r="H35" s="256">
        <f t="shared" si="0"/>
        <v>0</v>
      </c>
      <c r="I35" s="256"/>
      <c r="J35" s="256"/>
      <c r="K35" s="256"/>
      <c r="L35" s="256">
        <f t="shared" si="1"/>
        <v>0</v>
      </c>
      <c r="M35" s="256"/>
      <c r="N35" s="346"/>
      <c r="O35" s="170"/>
      <c r="P35" s="311"/>
      <c r="Q35" s="311"/>
      <c r="R35" s="311"/>
      <c r="S35" s="311"/>
      <c r="T35" s="311"/>
      <c r="U35" s="171"/>
    </row>
    <row r="36" spans="1:26" ht="15.75">
      <c r="A36" s="192"/>
      <c r="B36" s="192"/>
      <c r="C36" s="184" t="s">
        <v>27</v>
      </c>
      <c r="D36" s="184"/>
      <c r="E36" s="184"/>
      <c r="F36" s="184"/>
      <c r="G36" s="61">
        <v>0</v>
      </c>
      <c r="H36" s="256">
        <f t="shared" si="0"/>
        <v>0</v>
      </c>
      <c r="I36" s="256"/>
      <c r="J36" s="256"/>
      <c r="K36" s="256"/>
      <c r="L36" s="256">
        <f t="shared" si="1"/>
        <v>0</v>
      </c>
      <c r="M36" s="256"/>
      <c r="N36" s="346"/>
      <c r="O36" s="170"/>
      <c r="P36" s="311"/>
      <c r="Q36" s="311"/>
      <c r="R36" s="311"/>
      <c r="S36" s="311"/>
      <c r="T36" s="311"/>
      <c r="U36" s="171"/>
    </row>
    <row r="37" spans="1:26" ht="15.75">
      <c r="A37" s="192"/>
      <c r="B37" s="192"/>
      <c r="C37" s="184" t="s">
        <v>28</v>
      </c>
      <c r="D37" s="184"/>
      <c r="E37" s="184"/>
      <c r="F37" s="184"/>
      <c r="G37" s="61">
        <v>0</v>
      </c>
      <c r="H37" s="256">
        <f t="shared" si="0"/>
        <v>0</v>
      </c>
      <c r="I37" s="256"/>
      <c r="J37" s="256"/>
      <c r="K37" s="256"/>
      <c r="L37" s="256">
        <f t="shared" si="1"/>
        <v>0</v>
      </c>
      <c r="M37" s="256"/>
      <c r="N37" s="346"/>
      <c r="O37" s="170"/>
      <c r="P37" s="311"/>
      <c r="Q37" s="311"/>
      <c r="R37" s="311"/>
      <c r="S37" s="311"/>
      <c r="T37" s="311"/>
      <c r="U37" s="171"/>
    </row>
    <row r="38" spans="1:26" ht="15.75">
      <c r="A38" s="192"/>
      <c r="B38" s="192"/>
      <c r="C38" s="184" t="s">
        <v>51</v>
      </c>
      <c r="D38" s="184"/>
      <c r="E38" s="184"/>
      <c r="F38" s="184"/>
      <c r="G38" s="61">
        <v>8138.89</v>
      </c>
      <c r="H38" s="256">
        <f t="shared" si="0"/>
        <v>3938.1725806451614</v>
      </c>
      <c r="I38" s="256"/>
      <c r="J38" s="256"/>
      <c r="K38" s="256"/>
      <c r="L38" s="256">
        <f t="shared" si="1"/>
        <v>4200.717419354839</v>
      </c>
      <c r="M38" s="256"/>
      <c r="N38" s="346"/>
      <c r="O38" s="170"/>
      <c r="P38" s="311"/>
      <c r="Q38" s="311"/>
      <c r="R38" s="311"/>
      <c r="S38" s="311"/>
      <c r="T38" s="311"/>
      <c r="U38" s="171"/>
    </row>
    <row r="39" spans="1:26" ht="15.75">
      <c r="A39" s="192"/>
      <c r="B39" s="192"/>
      <c r="C39" s="184" t="s">
        <v>104</v>
      </c>
      <c r="D39" s="184"/>
      <c r="E39" s="184"/>
      <c r="F39" s="184"/>
      <c r="G39" s="61">
        <v>0</v>
      </c>
      <c r="H39" s="256">
        <f t="shared" si="0"/>
        <v>0</v>
      </c>
      <c r="I39" s="256"/>
      <c r="J39" s="256"/>
      <c r="K39" s="256"/>
      <c r="L39" s="256">
        <f t="shared" si="1"/>
        <v>0</v>
      </c>
      <c r="M39" s="256"/>
      <c r="N39" s="346"/>
      <c r="O39" s="170"/>
      <c r="P39" s="311"/>
      <c r="Q39" s="311"/>
      <c r="R39" s="311"/>
      <c r="S39" s="311"/>
      <c r="T39" s="311"/>
      <c r="U39" s="171"/>
    </row>
    <row r="40" spans="1:26" ht="18.75">
      <c r="A40" s="319" t="s">
        <v>33</v>
      </c>
      <c r="B40" s="320"/>
      <c r="C40" s="313"/>
      <c r="D40" s="314"/>
      <c r="E40" s="314"/>
      <c r="F40" s="315"/>
      <c r="G40" s="61">
        <f>SUM(G23:G39)</f>
        <v>43380.08</v>
      </c>
      <c r="H40" s="321">
        <f>SUM(H23:K39)</f>
        <v>21917.33935483871</v>
      </c>
      <c r="I40" s="314"/>
      <c r="J40" s="314"/>
      <c r="K40" s="315"/>
      <c r="L40" s="304">
        <f>G40-H40</f>
        <v>21462.740645161291</v>
      </c>
      <c r="M40" s="304"/>
      <c r="N40" s="26">
        <v>1</v>
      </c>
      <c r="O40" s="170"/>
      <c r="P40" s="311"/>
      <c r="Q40" s="311"/>
      <c r="R40" s="311"/>
      <c r="S40" s="311"/>
      <c r="T40" s="311"/>
      <c r="U40" s="171"/>
    </row>
    <row r="41" spans="1:26" ht="15.75">
      <c r="A41" s="195" t="s">
        <v>39</v>
      </c>
      <c r="B41" s="195"/>
      <c r="C41" s="195"/>
      <c r="D41" s="195"/>
      <c r="E41" s="195"/>
      <c r="F41" s="195"/>
      <c r="G41" s="195"/>
      <c r="H41" s="195"/>
      <c r="I41" s="195"/>
      <c r="J41" s="195"/>
      <c r="K41" s="195"/>
      <c r="L41" s="195"/>
      <c r="M41" s="195"/>
      <c r="N41" s="13"/>
      <c r="O41" s="165"/>
      <c r="P41" s="312"/>
      <c r="Q41" s="312"/>
      <c r="R41" s="312"/>
      <c r="S41" s="312"/>
      <c r="T41" s="312"/>
      <c r="U41" s="166"/>
    </row>
    <row r="42" spans="1:26" ht="65.25" customHeight="1">
      <c r="A42" s="214"/>
      <c r="B42" s="214"/>
      <c r="C42" s="322" t="s">
        <v>35</v>
      </c>
      <c r="D42" s="323"/>
      <c r="E42" s="323"/>
      <c r="F42" s="324"/>
      <c r="G42" s="68" t="s">
        <v>36</v>
      </c>
      <c r="H42" s="325" t="s">
        <v>37</v>
      </c>
      <c r="I42" s="326"/>
      <c r="J42" s="326"/>
      <c r="K42" s="327"/>
      <c r="L42" s="325" t="s">
        <v>38</v>
      </c>
      <c r="M42" s="327"/>
      <c r="N42" s="72"/>
      <c r="O42" s="68" t="s">
        <v>74</v>
      </c>
      <c r="P42" s="68" t="s">
        <v>73</v>
      </c>
      <c r="Q42" s="68" t="s">
        <v>70</v>
      </c>
      <c r="R42" s="68" t="s">
        <v>71</v>
      </c>
      <c r="S42" s="68" t="s">
        <v>61</v>
      </c>
      <c r="T42" s="68" t="s">
        <v>96</v>
      </c>
      <c r="U42" s="395">
        <v>2</v>
      </c>
    </row>
    <row r="43" spans="1:26" ht="15" customHeight="1">
      <c r="A43" s="204" t="s">
        <v>105</v>
      </c>
      <c r="B43" s="204"/>
      <c r="C43" s="252" t="s">
        <v>93</v>
      </c>
      <c r="D43" s="252"/>
      <c r="E43" s="252"/>
      <c r="F43" s="252"/>
      <c r="G43" s="69">
        <v>1879.27</v>
      </c>
      <c r="H43" s="328">
        <f>$G43/$J$13*$J$14</f>
        <v>939.63499999999999</v>
      </c>
      <c r="I43" s="329"/>
      <c r="J43" s="329"/>
      <c r="K43" s="330"/>
      <c r="L43" s="328">
        <f>G43-H43</f>
        <v>939.63499999999999</v>
      </c>
      <c r="M43" s="330"/>
      <c r="N43" s="345"/>
      <c r="O43" s="367">
        <f>D17/J13*J15</f>
        <v>8542.136363636364</v>
      </c>
      <c r="P43" s="367">
        <f>O43/100*12</f>
        <v>1025.0563636363636</v>
      </c>
      <c r="Q43" s="367">
        <f>H43+H44+P43</f>
        <v>2605.3513636363637</v>
      </c>
      <c r="R43" s="367">
        <f>H45+H46</f>
        <v>1195.895</v>
      </c>
      <c r="S43" s="367">
        <f>(L43+L44)-(P43)</f>
        <v>555.23863636363649</v>
      </c>
      <c r="T43" s="409">
        <f>L45+L46</f>
        <v>1195.895</v>
      </c>
      <c r="U43" s="396"/>
    </row>
    <row r="44" spans="1:26" ht="15.75">
      <c r="A44" s="204"/>
      <c r="B44" s="204"/>
      <c r="C44" s="252" t="s">
        <v>92</v>
      </c>
      <c r="D44" s="252"/>
      <c r="E44" s="252"/>
      <c r="F44" s="252"/>
      <c r="G44" s="69">
        <v>1281.32</v>
      </c>
      <c r="H44" s="328">
        <f t="shared" ref="H44:H46" si="2">$G44/$J$13*$J$14</f>
        <v>640.66</v>
      </c>
      <c r="I44" s="329"/>
      <c r="J44" s="329"/>
      <c r="K44" s="330"/>
      <c r="L44" s="328">
        <f t="shared" ref="L44:L46" si="3">G44-H44</f>
        <v>640.66</v>
      </c>
      <c r="M44" s="330"/>
      <c r="N44" s="346"/>
      <c r="O44" s="368"/>
      <c r="P44" s="368"/>
      <c r="Q44" s="368"/>
      <c r="R44" s="368"/>
      <c r="S44" s="368"/>
      <c r="T44" s="410"/>
      <c r="U44" s="396"/>
    </row>
    <row r="45" spans="1:26" ht="15" customHeight="1">
      <c r="A45" s="204"/>
      <c r="B45" s="204"/>
      <c r="C45" s="252" t="s">
        <v>94</v>
      </c>
      <c r="D45" s="252"/>
      <c r="E45" s="252"/>
      <c r="F45" s="252"/>
      <c r="G45" s="69">
        <v>1537.58</v>
      </c>
      <c r="H45" s="328">
        <f t="shared" si="2"/>
        <v>768.79</v>
      </c>
      <c r="I45" s="329"/>
      <c r="J45" s="329"/>
      <c r="K45" s="330"/>
      <c r="L45" s="328">
        <f t="shared" si="3"/>
        <v>768.79</v>
      </c>
      <c r="M45" s="330"/>
      <c r="N45" s="346"/>
      <c r="O45" s="368"/>
      <c r="P45" s="368"/>
      <c r="Q45" s="368"/>
      <c r="R45" s="368"/>
      <c r="S45" s="368"/>
      <c r="T45" s="410"/>
      <c r="U45" s="396"/>
      <c r="V45" s="12"/>
      <c r="W45" s="12"/>
      <c r="X45" s="12"/>
      <c r="Y45" s="12"/>
      <c r="Z45" s="12"/>
    </row>
    <row r="46" spans="1:26" ht="15" customHeight="1">
      <c r="A46" s="204"/>
      <c r="B46" s="204"/>
      <c r="C46" s="252" t="s">
        <v>91</v>
      </c>
      <c r="D46" s="252"/>
      <c r="E46" s="252"/>
      <c r="F46" s="252"/>
      <c r="G46" s="69">
        <v>854.21</v>
      </c>
      <c r="H46" s="328">
        <f t="shared" si="2"/>
        <v>427.10500000000002</v>
      </c>
      <c r="I46" s="329"/>
      <c r="J46" s="329"/>
      <c r="K46" s="330"/>
      <c r="L46" s="328">
        <f t="shared" si="3"/>
        <v>427.10500000000002</v>
      </c>
      <c r="M46" s="330"/>
      <c r="N46" s="346"/>
      <c r="O46" s="369"/>
      <c r="P46" s="369"/>
      <c r="Q46" s="369"/>
      <c r="R46" s="369"/>
      <c r="S46" s="369"/>
      <c r="T46" s="411"/>
      <c r="U46" s="397"/>
      <c r="V46" s="12"/>
      <c r="W46" s="12"/>
      <c r="X46" s="12"/>
      <c r="Y46" s="12"/>
      <c r="Z46" s="12"/>
    </row>
    <row r="47" spans="1:26" ht="15.75">
      <c r="A47" s="319" t="s">
        <v>33</v>
      </c>
      <c r="B47" s="320"/>
      <c r="C47" s="332"/>
      <c r="D47" s="333"/>
      <c r="E47" s="333"/>
      <c r="F47" s="334"/>
      <c r="G47" s="69"/>
      <c r="H47" s="328"/>
      <c r="I47" s="329"/>
      <c r="J47" s="329"/>
      <c r="K47" s="330"/>
      <c r="L47" s="335">
        <f>SUM(L43:M46)</f>
        <v>2776.19</v>
      </c>
      <c r="M47" s="336"/>
      <c r="N47" s="15"/>
      <c r="O47" s="170"/>
      <c r="P47" s="311"/>
      <c r="Q47" s="311"/>
      <c r="R47" s="311"/>
      <c r="S47" s="311"/>
      <c r="T47" s="311"/>
      <c r="U47" s="171"/>
    </row>
    <row r="48" spans="1:26" ht="15.75">
      <c r="A48" s="195" t="s">
        <v>44</v>
      </c>
      <c r="B48" s="195"/>
      <c r="C48" s="195"/>
      <c r="D48" s="195"/>
      <c r="E48" s="195"/>
      <c r="F48" s="195"/>
      <c r="G48" s="195"/>
      <c r="H48" s="195"/>
      <c r="I48" s="195"/>
      <c r="J48" s="195"/>
      <c r="K48" s="195"/>
      <c r="L48" s="195"/>
      <c r="M48" s="195"/>
      <c r="N48" s="34"/>
      <c r="O48" s="170"/>
      <c r="P48" s="311"/>
      <c r="Q48" s="311"/>
      <c r="R48" s="311"/>
      <c r="S48" s="311"/>
      <c r="T48" s="311"/>
      <c r="U48" s="171"/>
    </row>
    <row r="49" spans="1:21" ht="15" customHeight="1">
      <c r="A49" s="192" t="s">
        <v>45</v>
      </c>
      <c r="B49" s="192"/>
      <c r="C49" s="212" t="s">
        <v>46</v>
      </c>
      <c r="D49" s="212"/>
      <c r="E49" s="212"/>
      <c r="F49" s="212"/>
      <c r="G49" s="214" t="s">
        <v>47</v>
      </c>
      <c r="H49" s="363" t="s">
        <v>65</v>
      </c>
      <c r="I49" s="364"/>
      <c r="J49" s="363" t="s">
        <v>119</v>
      </c>
      <c r="K49" s="364"/>
      <c r="L49" s="214" t="s">
        <v>48</v>
      </c>
      <c r="M49" s="214"/>
      <c r="N49" s="348"/>
      <c r="O49" s="170"/>
      <c r="P49" s="311"/>
      <c r="Q49" s="311"/>
      <c r="R49" s="311"/>
      <c r="S49" s="311"/>
      <c r="T49" s="311"/>
      <c r="U49" s="171"/>
    </row>
    <row r="50" spans="1:21" ht="48.75" customHeight="1">
      <c r="A50" s="192"/>
      <c r="B50" s="192"/>
      <c r="C50" s="212"/>
      <c r="D50" s="212"/>
      <c r="E50" s="212"/>
      <c r="F50" s="212"/>
      <c r="G50" s="214"/>
      <c r="H50" s="365"/>
      <c r="I50" s="366"/>
      <c r="J50" s="365"/>
      <c r="K50" s="366"/>
      <c r="L50" s="214"/>
      <c r="M50" s="214"/>
      <c r="N50" s="349"/>
      <c r="O50" s="170"/>
      <c r="P50" s="311"/>
      <c r="Q50" s="311"/>
      <c r="R50" s="311"/>
      <c r="S50" s="311"/>
      <c r="T50" s="311"/>
      <c r="U50" s="171"/>
    </row>
    <row r="51" spans="1:21" ht="15.75">
      <c r="A51" s="192"/>
      <c r="B51" s="192"/>
      <c r="C51" s="184" t="s">
        <v>49</v>
      </c>
      <c r="D51" s="184"/>
      <c r="E51" s="184"/>
      <c r="F51" s="184"/>
      <c r="G51" s="70">
        <v>3010.38</v>
      </c>
      <c r="H51" s="321">
        <f>H33-(H45+H46)</f>
        <v>9443.2179032258064</v>
      </c>
      <c r="I51" s="361"/>
      <c r="J51" s="321">
        <f>(H51*J16)-D12</f>
        <v>269.2080146370422</v>
      </c>
      <c r="K51" s="361"/>
      <c r="L51" s="256">
        <f>IF(G51&lt;=0,G51,G51-J51)</f>
        <v>2741.1719853629579</v>
      </c>
      <c r="M51" s="256"/>
      <c r="N51" s="345"/>
      <c r="O51" s="170"/>
      <c r="P51" s="311"/>
      <c r="Q51" s="311"/>
      <c r="R51" s="311"/>
      <c r="S51" s="311"/>
      <c r="T51" s="311"/>
      <c r="U51" s="171"/>
    </row>
    <row r="52" spans="1:21" ht="15.75">
      <c r="A52" s="192"/>
      <c r="B52" s="192"/>
      <c r="C52" s="184" t="s">
        <v>50</v>
      </c>
      <c r="D52" s="184"/>
      <c r="E52" s="184"/>
      <c r="F52" s="184"/>
      <c r="G52" s="70">
        <v>213.81</v>
      </c>
      <c r="H52" s="321"/>
      <c r="I52" s="361"/>
      <c r="J52" s="321">
        <f>G52</f>
        <v>213.81</v>
      </c>
      <c r="K52" s="361"/>
      <c r="L52" s="256">
        <f>G52-J52</f>
        <v>0</v>
      </c>
      <c r="M52" s="256"/>
      <c r="N52" s="347"/>
      <c r="O52" s="170"/>
      <c r="P52" s="311"/>
      <c r="Q52" s="311"/>
      <c r="R52" s="311"/>
      <c r="S52" s="311"/>
      <c r="T52" s="311"/>
      <c r="U52" s="171"/>
    </row>
    <row r="53" spans="1:21" ht="18.75">
      <c r="A53" s="200" t="s">
        <v>33</v>
      </c>
      <c r="B53" s="200"/>
      <c r="C53" s="183"/>
      <c r="D53" s="183"/>
      <c r="E53" s="183"/>
      <c r="F53" s="183"/>
      <c r="G53" s="70"/>
      <c r="H53" s="256"/>
      <c r="I53" s="256"/>
      <c r="J53" s="256"/>
      <c r="K53" s="256"/>
      <c r="L53" s="304">
        <f>SUM(L51+L52)</f>
        <v>2741.1719853629579</v>
      </c>
      <c r="M53" s="304"/>
      <c r="N53" s="26">
        <v>3</v>
      </c>
      <c r="O53" s="170"/>
      <c r="P53" s="311"/>
      <c r="Q53" s="311"/>
      <c r="R53" s="311"/>
      <c r="S53" s="311"/>
      <c r="T53" s="311"/>
      <c r="U53" s="171"/>
    </row>
    <row r="54" spans="1:21" s="59" customFormat="1" ht="18.75">
      <c r="A54" s="195" t="s">
        <v>102</v>
      </c>
      <c r="B54" s="195"/>
      <c r="C54" s="195"/>
      <c r="D54" s="195"/>
      <c r="E54" s="195"/>
      <c r="F54" s="195"/>
      <c r="G54" s="195"/>
      <c r="H54" s="195"/>
      <c r="I54" s="195"/>
      <c r="J54" s="195"/>
      <c r="K54" s="195"/>
      <c r="L54" s="195"/>
      <c r="M54" s="195"/>
      <c r="N54" s="81"/>
      <c r="O54" s="170"/>
      <c r="P54" s="311"/>
      <c r="Q54" s="311"/>
      <c r="R54" s="311"/>
      <c r="S54" s="311"/>
      <c r="T54" s="311"/>
      <c r="U54" s="171"/>
    </row>
    <row r="55" spans="1:21" ht="14.45" customHeight="1">
      <c r="A55" s="192" t="s">
        <v>103</v>
      </c>
      <c r="B55" s="192"/>
      <c r="C55" s="299" t="s">
        <v>72</v>
      </c>
      <c r="D55" s="300"/>
      <c r="E55" s="300"/>
      <c r="F55" s="300"/>
      <c r="G55" s="213">
        <f>L40-(T43+L53)</f>
        <v>17525.673659798333</v>
      </c>
      <c r="H55" s="213"/>
      <c r="I55" s="213"/>
      <c r="J55" s="213"/>
      <c r="K55" s="213"/>
      <c r="L55" s="213"/>
      <c r="M55" s="213"/>
      <c r="N55" s="238"/>
      <c r="O55" s="170"/>
      <c r="P55" s="311"/>
      <c r="Q55" s="311"/>
      <c r="R55" s="311"/>
      <c r="S55" s="311"/>
      <c r="T55" s="311"/>
      <c r="U55" s="171"/>
    </row>
    <row r="56" spans="1:21" ht="14.45" customHeight="1">
      <c r="A56" s="192"/>
      <c r="B56" s="192"/>
      <c r="C56" s="300"/>
      <c r="D56" s="300"/>
      <c r="E56" s="300"/>
      <c r="F56" s="300"/>
      <c r="G56" s="213"/>
      <c r="H56" s="213"/>
      <c r="I56" s="213"/>
      <c r="J56" s="213"/>
      <c r="K56" s="213"/>
      <c r="L56" s="213"/>
      <c r="M56" s="213"/>
      <c r="N56" s="239"/>
      <c r="O56" s="165"/>
      <c r="P56" s="312"/>
      <c r="Q56" s="312"/>
      <c r="R56" s="312"/>
      <c r="S56" s="312"/>
      <c r="T56" s="312"/>
      <c r="U56" s="166"/>
    </row>
    <row r="59" spans="1:21" ht="53.25" customHeight="1">
      <c r="A59" s="281" t="s">
        <v>182</v>
      </c>
      <c r="B59" s="281"/>
      <c r="C59" s="281"/>
      <c r="D59" s="281"/>
      <c r="F59" s="282" t="s">
        <v>183</v>
      </c>
      <c r="G59" s="282"/>
      <c r="H59" s="282"/>
      <c r="I59" s="282"/>
      <c r="J59" s="282"/>
      <c r="L59" s="234" t="s">
        <v>186</v>
      </c>
      <c r="M59" s="234"/>
      <c r="N59" s="234"/>
      <c r="O59" s="234"/>
    </row>
    <row r="60" spans="1:21">
      <c r="A60" s="205" t="s">
        <v>54</v>
      </c>
      <c r="B60" s="205"/>
      <c r="C60" s="205"/>
      <c r="D60" s="125">
        <f>H33</f>
        <v>10639.112903225807</v>
      </c>
      <c r="F60" s="205" t="s">
        <v>65</v>
      </c>
      <c r="G60" s="205"/>
      <c r="H60" s="205"/>
      <c r="I60" s="205"/>
      <c r="J60" s="125">
        <f>D16/D13*D14</f>
        <v>9481.7951612903234</v>
      </c>
    </row>
    <row r="61" spans="1:21">
      <c r="A61" s="205" t="s">
        <v>55</v>
      </c>
      <c r="B61" s="205"/>
      <c r="C61" s="205"/>
      <c r="D61" s="125">
        <f>H45+H46</f>
        <v>1195.895</v>
      </c>
      <c r="F61" s="205" t="s">
        <v>66</v>
      </c>
      <c r="G61" s="205"/>
      <c r="H61" s="205"/>
      <c r="I61" s="205"/>
      <c r="J61" s="125">
        <f>(J60*J16)-D12</f>
        <v>279.62387096774228</v>
      </c>
    </row>
    <row r="62" spans="1:21" ht="37.5">
      <c r="A62" s="205" t="s">
        <v>56</v>
      </c>
      <c r="B62" s="205"/>
      <c r="C62" s="205"/>
      <c r="D62" s="125">
        <f>D60-D61</f>
        <v>9443.2179032258064</v>
      </c>
      <c r="F62" s="205" t="s">
        <v>67</v>
      </c>
      <c r="G62" s="205"/>
      <c r="H62" s="205"/>
      <c r="I62" s="205"/>
      <c r="J62" s="127">
        <f>IF(J61&lt;=0,G51,G51-J61)</f>
        <v>2730.7561290322578</v>
      </c>
      <c r="K62" s="133" t="s">
        <v>184</v>
      </c>
    </row>
    <row r="63" spans="1:21">
      <c r="A63" s="205" t="s">
        <v>57</v>
      </c>
      <c r="B63" s="205"/>
      <c r="C63" s="205"/>
      <c r="D63" s="126">
        <v>0.27</v>
      </c>
      <c r="F63" s="206"/>
      <c r="G63" s="206"/>
      <c r="H63" s="206"/>
      <c r="I63" s="5"/>
    </row>
    <row r="64" spans="1:21">
      <c r="A64" s="205" t="s">
        <v>58</v>
      </c>
      <c r="B64" s="205"/>
      <c r="C64" s="205"/>
      <c r="D64" s="125">
        <f>(D62*D63)-D12</f>
        <v>269.20883387096774</v>
      </c>
      <c r="F64" s="206"/>
      <c r="G64" s="206"/>
      <c r="H64" s="206"/>
      <c r="I64" s="4"/>
    </row>
    <row r="65" spans="1:9" ht="30">
      <c r="A65" s="205" t="s">
        <v>59</v>
      </c>
      <c r="B65" s="205"/>
      <c r="C65" s="205"/>
      <c r="D65" s="127">
        <f>IF(D64&lt;=0,G51,G51-D64)</f>
        <v>2741.1711661290324</v>
      </c>
      <c r="E65" s="131" t="s">
        <v>185</v>
      </c>
      <c r="F65" s="206"/>
      <c r="G65" s="206"/>
      <c r="H65" s="206"/>
      <c r="I65" s="7"/>
    </row>
  </sheetData>
  <mergeCells count="197">
    <mergeCell ref="A1:U1"/>
    <mergeCell ref="A54:M54"/>
    <mergeCell ref="A4:U4"/>
    <mergeCell ref="A5:M5"/>
    <mergeCell ref="N5:N18"/>
    <mergeCell ref="O5:U5"/>
    <mergeCell ref="A6:C6"/>
    <mergeCell ref="D6:F6"/>
    <mergeCell ref="G6:I6"/>
    <mergeCell ref="J6:M6"/>
    <mergeCell ref="O6:U16"/>
    <mergeCell ref="A9:C9"/>
    <mergeCell ref="D9:F9"/>
    <mergeCell ref="G9:I9"/>
    <mergeCell ref="J9:M9"/>
    <mergeCell ref="A10:C10"/>
    <mergeCell ref="D10:F10"/>
    <mergeCell ref="G10:I10"/>
    <mergeCell ref="J10:M10"/>
    <mergeCell ref="A7:C7"/>
    <mergeCell ref="D7:F7"/>
    <mergeCell ref="G7:I7"/>
    <mergeCell ref="J7:M7"/>
    <mergeCell ref="A8:C8"/>
    <mergeCell ref="D8:F8"/>
    <mergeCell ref="G8:I8"/>
    <mergeCell ref="J8:M8"/>
    <mergeCell ref="A13:C13"/>
    <mergeCell ref="D13:F13"/>
    <mergeCell ref="G13:I13"/>
    <mergeCell ref="J13:M13"/>
    <mergeCell ref="A14:C14"/>
    <mergeCell ref="D14:F14"/>
    <mergeCell ref="G14:I14"/>
    <mergeCell ref="J14:M14"/>
    <mergeCell ref="A11:C11"/>
    <mergeCell ref="D11:F11"/>
    <mergeCell ref="G11:I11"/>
    <mergeCell ref="J11:M11"/>
    <mergeCell ref="A12:C12"/>
    <mergeCell ref="D12:F12"/>
    <mergeCell ref="G12:I12"/>
    <mergeCell ref="J12:M12"/>
    <mergeCell ref="A17:C17"/>
    <mergeCell ref="D17:F17"/>
    <mergeCell ref="G17:I17"/>
    <mergeCell ref="J17:M17"/>
    <mergeCell ref="A18:C18"/>
    <mergeCell ref="D18:M18"/>
    <mergeCell ref="A15:C15"/>
    <mergeCell ref="D15:F15"/>
    <mergeCell ref="G15:I15"/>
    <mergeCell ref="J15:M15"/>
    <mergeCell ref="A16:C16"/>
    <mergeCell ref="D16:F16"/>
    <mergeCell ref="G16:I16"/>
    <mergeCell ref="J16:M16"/>
    <mergeCell ref="N23:N39"/>
    <mergeCell ref="O23:U41"/>
    <mergeCell ref="C24:F24"/>
    <mergeCell ref="H24:K24"/>
    <mergeCell ref="L24:M24"/>
    <mergeCell ref="C25:F25"/>
    <mergeCell ref="A19:M19"/>
    <mergeCell ref="O19:U19"/>
    <mergeCell ref="A20:B22"/>
    <mergeCell ref="C20:F22"/>
    <mergeCell ref="G20:G22"/>
    <mergeCell ref="H20:K22"/>
    <mergeCell ref="L20:M22"/>
    <mergeCell ref="N20:N22"/>
    <mergeCell ref="O20:U22"/>
    <mergeCell ref="H25:K25"/>
    <mergeCell ref="L25:M25"/>
    <mergeCell ref="C26:F26"/>
    <mergeCell ref="H26:K26"/>
    <mergeCell ref="L26:M26"/>
    <mergeCell ref="C27:F27"/>
    <mergeCell ref="H27:K27"/>
    <mergeCell ref="L27:M27"/>
    <mergeCell ref="A23:B39"/>
    <mergeCell ref="C23:F23"/>
    <mergeCell ref="H23:K23"/>
    <mergeCell ref="L23:M23"/>
    <mergeCell ref="C30:F30"/>
    <mergeCell ref="H30:K30"/>
    <mergeCell ref="L30:M30"/>
    <mergeCell ref="C31:F31"/>
    <mergeCell ref="H31:K31"/>
    <mergeCell ref="L31:M31"/>
    <mergeCell ref="C28:F28"/>
    <mergeCell ref="H28:K28"/>
    <mergeCell ref="L28:M28"/>
    <mergeCell ref="C29:F29"/>
    <mergeCell ref="H29:K29"/>
    <mergeCell ref="L29:M29"/>
    <mergeCell ref="C34:F34"/>
    <mergeCell ref="H34:K34"/>
    <mergeCell ref="L34:M34"/>
    <mergeCell ref="C35:F35"/>
    <mergeCell ref="H35:K35"/>
    <mergeCell ref="L35:M35"/>
    <mergeCell ref="C32:F32"/>
    <mergeCell ref="H32:K32"/>
    <mergeCell ref="L32:M32"/>
    <mergeCell ref="C33:F33"/>
    <mergeCell ref="H33:K33"/>
    <mergeCell ref="L33:M33"/>
    <mergeCell ref="C38:F38"/>
    <mergeCell ref="H38:K38"/>
    <mergeCell ref="L38:M38"/>
    <mergeCell ref="C39:F39"/>
    <mergeCell ref="H39:K39"/>
    <mergeCell ref="L39:M39"/>
    <mergeCell ref="C36:F36"/>
    <mergeCell ref="H36:K36"/>
    <mergeCell ref="L36:M36"/>
    <mergeCell ref="C37:F37"/>
    <mergeCell ref="H37:K37"/>
    <mergeCell ref="L37:M37"/>
    <mergeCell ref="A40:B40"/>
    <mergeCell ref="C40:F40"/>
    <mergeCell ref="H40:K40"/>
    <mergeCell ref="L40:M40"/>
    <mergeCell ref="A41:M41"/>
    <mergeCell ref="A42:B42"/>
    <mergeCell ref="C42:F42"/>
    <mergeCell ref="H42:K42"/>
    <mergeCell ref="L42:M42"/>
    <mergeCell ref="R43:R46"/>
    <mergeCell ref="L46:M46"/>
    <mergeCell ref="O47:U56"/>
    <mergeCell ref="A47:B47"/>
    <mergeCell ref="C47:F47"/>
    <mergeCell ref="N55:N56"/>
    <mergeCell ref="N51:N52"/>
    <mergeCell ref="H47:K47"/>
    <mergeCell ref="L47:M47"/>
    <mergeCell ref="H45:K45"/>
    <mergeCell ref="L45:M45"/>
    <mergeCell ref="C46:F46"/>
    <mergeCell ref="H46:K46"/>
    <mergeCell ref="L43:M43"/>
    <mergeCell ref="N43:N46"/>
    <mergeCell ref="O43:O46"/>
    <mergeCell ref="P43:P46"/>
    <mergeCell ref="C45:F45"/>
    <mergeCell ref="Q43:Q46"/>
    <mergeCell ref="C49:F50"/>
    <mergeCell ref="G49:G50"/>
    <mergeCell ref="A48:M48"/>
    <mergeCell ref="S43:S46"/>
    <mergeCell ref="T43:T46"/>
    <mergeCell ref="W1:X1"/>
    <mergeCell ref="A2:U2"/>
    <mergeCell ref="A59:D59"/>
    <mergeCell ref="F59:J59"/>
    <mergeCell ref="A60:C60"/>
    <mergeCell ref="F60:I60"/>
    <mergeCell ref="A61:C61"/>
    <mergeCell ref="F61:I61"/>
    <mergeCell ref="H49:I50"/>
    <mergeCell ref="J49:K50"/>
    <mergeCell ref="L49:M50"/>
    <mergeCell ref="C52:F52"/>
    <mergeCell ref="H52:I52"/>
    <mergeCell ref="J52:K52"/>
    <mergeCell ref="L52:M52"/>
    <mergeCell ref="A49:B52"/>
    <mergeCell ref="U42:U46"/>
    <mergeCell ref="A43:B46"/>
    <mergeCell ref="C43:F43"/>
    <mergeCell ref="H43:K43"/>
    <mergeCell ref="A53:B53"/>
    <mergeCell ref="C53:F53"/>
    <mergeCell ref="H53:K53"/>
    <mergeCell ref="L53:M53"/>
    <mergeCell ref="N49:N50"/>
    <mergeCell ref="C51:F51"/>
    <mergeCell ref="H51:I51"/>
    <mergeCell ref="J51:K51"/>
    <mergeCell ref="L51:M51"/>
    <mergeCell ref="C44:F44"/>
    <mergeCell ref="H44:K44"/>
    <mergeCell ref="L44:M44"/>
    <mergeCell ref="A65:C65"/>
    <mergeCell ref="F65:H65"/>
    <mergeCell ref="A62:C62"/>
    <mergeCell ref="F62:I62"/>
    <mergeCell ref="A63:C63"/>
    <mergeCell ref="F63:H63"/>
    <mergeCell ref="A64:C64"/>
    <mergeCell ref="F64:H64"/>
    <mergeCell ref="A55:B56"/>
    <mergeCell ref="C55:F56"/>
    <mergeCell ref="G55:M56"/>
    <mergeCell ref="L59:O59"/>
  </mergeCells>
  <hyperlinks>
    <hyperlink ref="W1:X1" location="İÇİNDEKİLER!A1" display="İÇİNDEKİLER"/>
  </hyperlinks>
  <pageMargins left="0.7" right="0.7" top="0.75" bottom="0.75" header="0.3" footer="0.3"/>
  <pageSetup paperSize="9" orientation="portrait" horizontalDpi="4294967294" verticalDpi="4294967294"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4"/>
  <sheetViews>
    <sheetView topLeftCell="A10" zoomScale="90" zoomScaleNormal="90" workbookViewId="0">
      <selection activeCell="N41" sqref="N41"/>
    </sheetView>
  </sheetViews>
  <sheetFormatPr defaultColWidth="9.140625" defaultRowHeight="15"/>
  <cols>
    <col min="1" max="6" width="9.140625" style="27"/>
    <col min="7" max="7" width="13.85546875" style="27" customWidth="1"/>
    <col min="8" max="12" width="9.140625" style="27"/>
    <col min="13" max="14" width="6.85546875" style="27" customWidth="1"/>
    <col min="15" max="15" width="18.85546875" style="27" customWidth="1"/>
    <col min="16" max="16" width="23.28515625" style="27" customWidth="1"/>
    <col min="17" max="17" width="9.140625" style="27"/>
    <col min="18" max="18" width="12.85546875" style="27" customWidth="1"/>
    <col min="19" max="19" width="11.42578125" style="27" customWidth="1"/>
    <col min="20" max="16384" width="9.140625" style="27"/>
  </cols>
  <sheetData>
    <row r="1" spans="1:27" ht="42" customHeight="1" thickBot="1">
      <c r="A1" s="415" t="s">
        <v>154</v>
      </c>
      <c r="B1" s="416"/>
      <c r="C1" s="416"/>
      <c r="D1" s="416"/>
      <c r="E1" s="416"/>
      <c r="F1" s="416"/>
      <c r="G1" s="416"/>
      <c r="H1" s="416"/>
      <c r="I1" s="416"/>
      <c r="J1" s="416"/>
      <c r="K1" s="416"/>
      <c r="L1" s="416"/>
      <c r="M1" s="416"/>
      <c r="N1" s="416"/>
      <c r="O1" s="416"/>
      <c r="P1" s="416"/>
      <c r="Q1" s="67"/>
      <c r="R1" s="156" t="s">
        <v>175</v>
      </c>
      <c r="S1" s="156"/>
      <c r="T1" s="67"/>
      <c r="U1" s="67"/>
      <c r="V1" s="67"/>
      <c r="W1" s="67"/>
      <c r="X1" s="67"/>
      <c r="Y1" s="67"/>
      <c r="Z1" s="67"/>
      <c r="AA1" s="67"/>
    </row>
    <row r="2" spans="1:27" s="93" customFormat="1" ht="24" thickBot="1">
      <c r="A2" s="415" t="s">
        <v>155</v>
      </c>
      <c r="B2" s="416"/>
      <c r="C2" s="416"/>
      <c r="D2" s="416"/>
      <c r="E2" s="416"/>
      <c r="F2" s="416"/>
      <c r="G2" s="416"/>
      <c r="H2" s="416"/>
      <c r="I2" s="416"/>
      <c r="J2" s="416"/>
      <c r="K2" s="416"/>
      <c r="L2" s="416"/>
      <c r="M2" s="416"/>
      <c r="N2" s="416"/>
      <c r="O2" s="416"/>
      <c r="P2" s="416"/>
      <c r="Q2" s="67"/>
      <c r="R2" s="67"/>
      <c r="S2" s="67"/>
      <c r="T2" s="67"/>
      <c r="U2" s="67"/>
      <c r="V2" s="67"/>
      <c r="W2" s="67"/>
      <c r="X2" s="67"/>
      <c r="Y2" s="67"/>
      <c r="Z2" s="67"/>
      <c r="AA2" s="67"/>
    </row>
    <row r="3" spans="1:27" s="93" customFormat="1" ht="23.25">
      <c r="A3" s="92"/>
      <c r="B3" s="92"/>
      <c r="C3" s="92"/>
      <c r="D3" s="92"/>
      <c r="E3" s="92"/>
      <c r="F3" s="92"/>
      <c r="G3" s="92"/>
      <c r="H3" s="92"/>
      <c r="I3" s="92"/>
      <c r="J3" s="92"/>
      <c r="K3" s="92"/>
      <c r="L3" s="92"/>
      <c r="M3" s="92"/>
      <c r="N3" s="92"/>
      <c r="O3" s="92"/>
      <c r="P3" s="92"/>
      <c r="Q3" s="67"/>
      <c r="R3" s="67"/>
      <c r="S3" s="67"/>
      <c r="T3" s="67"/>
      <c r="U3" s="67"/>
      <c r="V3" s="67"/>
      <c r="W3" s="67"/>
      <c r="X3" s="67"/>
      <c r="Y3" s="67"/>
      <c r="Z3" s="67"/>
      <c r="AA3" s="67"/>
    </row>
    <row r="4" spans="1:27" ht="28.5" customHeight="1">
      <c r="A4" s="337" t="s">
        <v>0</v>
      </c>
      <c r="B4" s="338"/>
      <c r="C4" s="338"/>
      <c r="D4" s="338"/>
      <c r="E4" s="338"/>
      <c r="F4" s="338"/>
      <c r="G4" s="338"/>
      <c r="H4" s="338"/>
      <c r="I4" s="338"/>
      <c r="J4" s="338"/>
      <c r="K4" s="338"/>
      <c r="L4" s="338"/>
      <c r="M4" s="338"/>
      <c r="N4" s="338"/>
      <c r="O4" s="338"/>
      <c r="P4" s="339"/>
    </row>
    <row r="5" spans="1:27" ht="15.75">
      <c r="A5" s="195" t="s">
        <v>1</v>
      </c>
      <c r="B5" s="195"/>
      <c r="C5" s="195"/>
      <c r="D5" s="195"/>
      <c r="E5" s="195"/>
      <c r="F5" s="195"/>
      <c r="G5" s="195"/>
      <c r="H5" s="195"/>
      <c r="I5" s="195"/>
      <c r="J5" s="195"/>
      <c r="K5" s="195"/>
      <c r="L5" s="195"/>
      <c r="M5" s="195"/>
      <c r="N5" s="185"/>
      <c r="O5" s="167"/>
      <c r="P5" s="167"/>
    </row>
    <row r="6" spans="1:27" ht="15" customHeight="1">
      <c r="A6" s="182" t="s">
        <v>2</v>
      </c>
      <c r="B6" s="182"/>
      <c r="C6" s="182"/>
      <c r="D6" s="183"/>
      <c r="E6" s="183"/>
      <c r="F6" s="183"/>
      <c r="G6" s="184" t="s">
        <v>3</v>
      </c>
      <c r="H6" s="184"/>
      <c r="I6" s="184"/>
      <c r="J6" s="183"/>
      <c r="K6" s="183"/>
      <c r="L6" s="183"/>
      <c r="M6" s="183"/>
      <c r="N6" s="185"/>
      <c r="O6" s="170"/>
      <c r="P6" s="171"/>
    </row>
    <row r="7" spans="1:27" ht="15" customHeight="1">
      <c r="A7" s="184" t="s">
        <v>4</v>
      </c>
      <c r="B7" s="184"/>
      <c r="C7" s="184"/>
      <c r="D7" s="183"/>
      <c r="E7" s="183"/>
      <c r="F7" s="183"/>
      <c r="G7" s="184" t="s">
        <v>3</v>
      </c>
      <c r="H7" s="184"/>
      <c r="I7" s="184"/>
      <c r="J7" s="183"/>
      <c r="K7" s="183"/>
      <c r="L7" s="183"/>
      <c r="M7" s="183"/>
      <c r="N7" s="185"/>
      <c r="O7" s="170"/>
      <c r="P7" s="171"/>
    </row>
    <row r="8" spans="1:27" ht="15" customHeight="1">
      <c r="A8" s="184" t="s">
        <v>5</v>
      </c>
      <c r="B8" s="184"/>
      <c r="C8" s="184"/>
      <c r="D8" s="183"/>
      <c r="E8" s="183"/>
      <c r="F8" s="183"/>
      <c r="G8" s="184" t="s">
        <v>9</v>
      </c>
      <c r="H8" s="184"/>
      <c r="I8" s="184"/>
      <c r="J8" s="183"/>
      <c r="K8" s="183"/>
      <c r="L8" s="183"/>
      <c r="M8" s="183"/>
      <c r="N8" s="185"/>
      <c r="O8" s="170"/>
      <c r="P8" s="171"/>
    </row>
    <row r="9" spans="1:27" ht="15" customHeight="1">
      <c r="A9" s="184" t="s">
        <v>6</v>
      </c>
      <c r="B9" s="184"/>
      <c r="C9" s="184"/>
      <c r="D9" s="183"/>
      <c r="E9" s="183"/>
      <c r="F9" s="183"/>
      <c r="G9" s="184" t="s">
        <v>10</v>
      </c>
      <c r="H9" s="184"/>
      <c r="I9" s="184"/>
      <c r="J9" s="183"/>
      <c r="K9" s="183"/>
      <c r="L9" s="183"/>
      <c r="M9" s="183"/>
      <c r="N9" s="185"/>
      <c r="O9" s="170"/>
      <c r="P9" s="171"/>
    </row>
    <row r="10" spans="1:27" ht="15" customHeight="1">
      <c r="A10" s="184" t="s">
        <v>7</v>
      </c>
      <c r="B10" s="184"/>
      <c r="C10" s="184"/>
      <c r="D10" s="183"/>
      <c r="E10" s="183"/>
      <c r="F10" s="183"/>
      <c r="G10" s="184" t="s">
        <v>11</v>
      </c>
      <c r="H10" s="184"/>
      <c r="I10" s="184"/>
      <c r="J10" s="189">
        <v>45261</v>
      </c>
      <c r="K10" s="183"/>
      <c r="L10" s="183"/>
      <c r="M10" s="183"/>
      <c r="N10" s="185"/>
      <c r="O10" s="170"/>
      <c r="P10" s="171"/>
    </row>
    <row r="11" spans="1:27" ht="15" customHeight="1">
      <c r="A11" s="184" t="s">
        <v>12</v>
      </c>
      <c r="B11" s="184"/>
      <c r="C11" s="184"/>
      <c r="D11" s="190">
        <v>45291</v>
      </c>
      <c r="E11" s="183"/>
      <c r="F11" s="183"/>
      <c r="G11" s="184" t="s">
        <v>13</v>
      </c>
      <c r="H11" s="184"/>
      <c r="I11" s="184"/>
      <c r="J11" s="183"/>
      <c r="K11" s="183"/>
      <c r="L11" s="183"/>
      <c r="M11" s="183"/>
      <c r="N11" s="185"/>
      <c r="O11" s="170"/>
      <c r="P11" s="171"/>
    </row>
    <row r="12" spans="1:27" ht="15" customHeight="1">
      <c r="A12" s="184" t="s">
        <v>14</v>
      </c>
      <c r="B12" s="184"/>
      <c r="C12" s="184"/>
      <c r="D12" s="183">
        <v>2280.46</v>
      </c>
      <c r="E12" s="183"/>
      <c r="F12" s="183"/>
      <c r="G12" s="184" t="s">
        <v>40</v>
      </c>
      <c r="H12" s="184"/>
      <c r="I12" s="184"/>
      <c r="J12" s="183">
        <f>G50+D12</f>
        <v>5290.84</v>
      </c>
      <c r="K12" s="183"/>
      <c r="L12" s="183"/>
      <c r="M12" s="183"/>
      <c r="N12" s="185"/>
      <c r="O12" s="170"/>
      <c r="P12" s="171"/>
    </row>
    <row r="13" spans="1:27" ht="15" customHeight="1">
      <c r="A13" s="184" t="s">
        <v>41</v>
      </c>
      <c r="B13" s="184"/>
      <c r="C13" s="184"/>
      <c r="D13" s="183">
        <v>31</v>
      </c>
      <c r="E13" s="183"/>
      <c r="F13" s="183"/>
      <c r="G13" s="184" t="s">
        <v>42</v>
      </c>
      <c r="H13" s="184"/>
      <c r="I13" s="184"/>
      <c r="J13" s="183">
        <v>30</v>
      </c>
      <c r="K13" s="183"/>
      <c r="L13" s="183"/>
      <c r="M13" s="183"/>
      <c r="N13" s="185"/>
      <c r="O13" s="170"/>
      <c r="P13" s="171"/>
    </row>
    <row r="14" spans="1:27" ht="15" customHeight="1">
      <c r="A14" s="184" t="s">
        <v>43</v>
      </c>
      <c r="B14" s="184"/>
      <c r="C14" s="184"/>
      <c r="D14" s="183">
        <v>17</v>
      </c>
      <c r="E14" s="183"/>
      <c r="F14" s="183"/>
      <c r="G14" s="184" t="s">
        <v>43</v>
      </c>
      <c r="H14" s="184"/>
      <c r="I14" s="184"/>
      <c r="J14" s="183">
        <f>D14</f>
        <v>17</v>
      </c>
      <c r="K14" s="183"/>
      <c r="L14" s="183"/>
      <c r="M14" s="183"/>
      <c r="N14" s="185"/>
      <c r="O14" s="170"/>
      <c r="P14" s="171"/>
    </row>
    <row r="15" spans="1:27" ht="15" customHeight="1">
      <c r="A15" s="184" t="s">
        <v>69</v>
      </c>
      <c r="B15" s="184"/>
      <c r="C15" s="184"/>
      <c r="D15" s="183">
        <f>D13-D14</f>
        <v>14</v>
      </c>
      <c r="E15" s="183"/>
      <c r="F15" s="183"/>
      <c r="G15" s="184" t="s">
        <v>69</v>
      </c>
      <c r="H15" s="184"/>
      <c r="I15" s="184"/>
      <c r="J15" s="183">
        <v>14</v>
      </c>
      <c r="K15" s="183"/>
      <c r="L15" s="183"/>
      <c r="M15" s="183"/>
      <c r="N15" s="185"/>
      <c r="O15" s="170"/>
      <c r="P15" s="171"/>
    </row>
    <row r="16" spans="1:27" ht="15" customHeight="1">
      <c r="A16" s="184" t="s">
        <v>64</v>
      </c>
      <c r="B16" s="184"/>
      <c r="C16" s="184"/>
      <c r="D16" s="183">
        <v>19595.71</v>
      </c>
      <c r="E16" s="183"/>
      <c r="F16" s="183"/>
      <c r="G16" s="184" t="s">
        <v>63</v>
      </c>
      <c r="H16" s="184"/>
      <c r="I16" s="184"/>
      <c r="J16" s="196">
        <f>J12/D16</f>
        <v>0.26999991324631772</v>
      </c>
      <c r="K16" s="196"/>
      <c r="L16" s="196"/>
      <c r="M16" s="196"/>
      <c r="N16" s="185"/>
      <c r="O16" s="170"/>
      <c r="P16" s="171"/>
    </row>
    <row r="17" spans="1:16" ht="29.25" customHeight="1">
      <c r="A17" s="197" t="s">
        <v>8</v>
      </c>
      <c r="B17" s="197"/>
      <c r="C17" s="197"/>
      <c r="D17" s="198"/>
      <c r="E17" s="198"/>
      <c r="F17" s="198"/>
      <c r="G17" s="198"/>
      <c r="H17" s="198"/>
      <c r="I17" s="198"/>
      <c r="J17" s="198"/>
      <c r="K17" s="198"/>
      <c r="L17" s="198"/>
      <c r="M17" s="198"/>
      <c r="N17" s="185"/>
      <c r="O17" s="165"/>
      <c r="P17" s="166"/>
    </row>
    <row r="18" spans="1:16" ht="15.75">
      <c r="A18" s="195" t="s">
        <v>15</v>
      </c>
      <c r="B18" s="195"/>
      <c r="C18" s="195"/>
      <c r="D18" s="195"/>
      <c r="E18" s="195"/>
      <c r="F18" s="195"/>
      <c r="G18" s="195"/>
      <c r="H18" s="195"/>
      <c r="I18" s="195"/>
      <c r="J18" s="195"/>
      <c r="K18" s="195"/>
      <c r="L18" s="195"/>
      <c r="M18" s="195"/>
      <c r="N18" s="17"/>
      <c r="O18" s="168"/>
      <c r="P18" s="169"/>
    </row>
    <row r="19" spans="1:16" ht="15" customHeight="1">
      <c r="A19" s="214"/>
      <c r="B19" s="214"/>
      <c r="C19" s="257"/>
      <c r="D19" s="257"/>
      <c r="E19" s="257"/>
      <c r="F19" s="257"/>
      <c r="G19" s="178" t="s">
        <v>30</v>
      </c>
      <c r="H19" s="214" t="s">
        <v>77</v>
      </c>
      <c r="I19" s="212"/>
      <c r="J19" s="212"/>
      <c r="K19" s="212"/>
      <c r="L19" s="214" t="s">
        <v>32</v>
      </c>
      <c r="M19" s="212"/>
      <c r="N19" s="230"/>
      <c r="O19" s="163"/>
      <c r="P19" s="164"/>
    </row>
    <row r="20" spans="1:16">
      <c r="A20" s="214"/>
      <c r="B20" s="214"/>
      <c r="C20" s="257"/>
      <c r="D20" s="257"/>
      <c r="E20" s="257"/>
      <c r="F20" s="257"/>
      <c r="G20" s="178"/>
      <c r="H20" s="212"/>
      <c r="I20" s="212"/>
      <c r="J20" s="212"/>
      <c r="K20" s="212"/>
      <c r="L20" s="212"/>
      <c r="M20" s="212"/>
      <c r="N20" s="230"/>
      <c r="O20" s="170"/>
      <c r="P20" s="171"/>
    </row>
    <row r="21" spans="1:16" ht="78" customHeight="1">
      <c r="A21" s="214"/>
      <c r="B21" s="214"/>
      <c r="C21" s="257"/>
      <c r="D21" s="257"/>
      <c r="E21" s="257"/>
      <c r="F21" s="257"/>
      <c r="G21" s="178"/>
      <c r="H21" s="212"/>
      <c r="I21" s="212"/>
      <c r="J21" s="212"/>
      <c r="K21" s="212"/>
      <c r="L21" s="212"/>
      <c r="M21" s="212"/>
      <c r="N21" s="230"/>
      <c r="O21" s="165"/>
      <c r="P21" s="166"/>
    </row>
    <row r="22" spans="1:16" ht="15" customHeight="1">
      <c r="A22" s="192" t="s">
        <v>16</v>
      </c>
      <c r="B22" s="192"/>
      <c r="C22" s="184" t="s">
        <v>17</v>
      </c>
      <c r="D22" s="184"/>
      <c r="E22" s="184"/>
      <c r="F22" s="184"/>
      <c r="G22" s="61">
        <v>0</v>
      </c>
      <c r="H22" s="256">
        <f>($G22/$D$13*$D$14)+($G22/$D$13*$D$15*2/3)</f>
        <v>0</v>
      </c>
      <c r="I22" s="256"/>
      <c r="J22" s="256"/>
      <c r="K22" s="256"/>
      <c r="L22" s="256">
        <f>G22-H22</f>
        <v>0</v>
      </c>
      <c r="M22" s="256"/>
      <c r="N22" s="231"/>
      <c r="O22" s="163"/>
      <c r="P22" s="164"/>
    </row>
    <row r="23" spans="1:16" ht="15.75">
      <c r="A23" s="192"/>
      <c r="B23" s="192"/>
      <c r="C23" s="184" t="s">
        <v>18</v>
      </c>
      <c r="D23" s="184"/>
      <c r="E23" s="184"/>
      <c r="F23" s="184"/>
      <c r="G23" s="61">
        <v>0</v>
      </c>
      <c r="H23" s="256">
        <f t="shared" ref="H23:H38" si="0">($G23/$D$13*$D$14)+($G23/$D$13*$D$15*2/3)</f>
        <v>0</v>
      </c>
      <c r="I23" s="256"/>
      <c r="J23" s="256"/>
      <c r="K23" s="256"/>
      <c r="L23" s="256">
        <f t="shared" ref="L23:L38" si="1">G23-H23</f>
        <v>0</v>
      </c>
      <c r="M23" s="256"/>
      <c r="N23" s="231"/>
      <c r="O23" s="170"/>
      <c r="P23" s="171"/>
    </row>
    <row r="24" spans="1:16" ht="15.75">
      <c r="A24" s="192"/>
      <c r="B24" s="192"/>
      <c r="C24" s="184" t="s">
        <v>19</v>
      </c>
      <c r="D24" s="184"/>
      <c r="E24" s="184"/>
      <c r="F24" s="184"/>
      <c r="G24" s="61">
        <v>0</v>
      </c>
      <c r="H24" s="256">
        <f t="shared" si="0"/>
        <v>0</v>
      </c>
      <c r="I24" s="256"/>
      <c r="J24" s="256"/>
      <c r="K24" s="256"/>
      <c r="L24" s="256">
        <f t="shared" si="1"/>
        <v>0</v>
      </c>
      <c r="M24" s="256"/>
      <c r="N24" s="231"/>
      <c r="O24" s="170"/>
      <c r="P24" s="171"/>
    </row>
    <row r="25" spans="1:16" ht="15.75">
      <c r="A25" s="192"/>
      <c r="B25" s="192"/>
      <c r="C25" s="184" t="s">
        <v>20</v>
      </c>
      <c r="D25" s="184"/>
      <c r="E25" s="184"/>
      <c r="F25" s="184"/>
      <c r="G25" s="61">
        <v>0</v>
      </c>
      <c r="H25" s="256">
        <f t="shared" si="0"/>
        <v>0</v>
      </c>
      <c r="I25" s="256"/>
      <c r="J25" s="256"/>
      <c r="K25" s="256"/>
      <c r="L25" s="256">
        <f t="shared" si="1"/>
        <v>0</v>
      </c>
      <c r="M25" s="256"/>
      <c r="N25" s="231"/>
      <c r="O25" s="170"/>
      <c r="P25" s="171"/>
    </row>
    <row r="26" spans="1:16" ht="15.75">
      <c r="A26" s="192"/>
      <c r="B26" s="192"/>
      <c r="C26" s="184" t="s">
        <v>21</v>
      </c>
      <c r="D26" s="184"/>
      <c r="E26" s="184"/>
      <c r="F26" s="184"/>
      <c r="G26" s="61">
        <v>0</v>
      </c>
      <c r="H26" s="256">
        <f t="shared" si="0"/>
        <v>0</v>
      </c>
      <c r="I26" s="256"/>
      <c r="J26" s="256"/>
      <c r="K26" s="256"/>
      <c r="L26" s="256">
        <f t="shared" si="1"/>
        <v>0</v>
      </c>
      <c r="M26" s="256"/>
      <c r="N26" s="231"/>
      <c r="O26" s="170"/>
      <c r="P26" s="171"/>
    </row>
    <row r="27" spans="1:16" ht="15.75">
      <c r="A27" s="192"/>
      <c r="B27" s="192"/>
      <c r="C27" s="252" t="s">
        <v>100</v>
      </c>
      <c r="D27" s="252"/>
      <c r="E27" s="252"/>
      <c r="F27" s="252"/>
      <c r="G27" s="61">
        <v>1158.77</v>
      </c>
      <c r="H27" s="256">
        <f>G27</f>
        <v>1158.77</v>
      </c>
      <c r="I27" s="256"/>
      <c r="J27" s="256"/>
      <c r="K27" s="256"/>
      <c r="L27" s="256">
        <f t="shared" si="1"/>
        <v>0</v>
      </c>
      <c r="M27" s="256"/>
      <c r="N27" s="231"/>
      <c r="O27" s="170"/>
      <c r="P27" s="171"/>
    </row>
    <row r="28" spans="1:16" ht="15.75">
      <c r="A28" s="192"/>
      <c r="B28" s="192"/>
      <c r="C28" s="184" t="s">
        <v>101</v>
      </c>
      <c r="D28" s="184"/>
      <c r="E28" s="184"/>
      <c r="F28" s="184"/>
      <c r="G28" s="61">
        <v>637.25</v>
      </c>
      <c r="H28" s="256">
        <f>G28</f>
        <v>637.25</v>
      </c>
      <c r="I28" s="256"/>
      <c r="J28" s="256"/>
      <c r="K28" s="256"/>
      <c r="L28" s="256">
        <f t="shared" si="1"/>
        <v>0</v>
      </c>
      <c r="M28" s="256"/>
      <c r="N28" s="231"/>
      <c r="O28" s="170"/>
      <c r="P28" s="171"/>
    </row>
    <row r="29" spans="1:16" ht="15.75">
      <c r="A29" s="192"/>
      <c r="B29" s="192"/>
      <c r="C29" s="184" t="s">
        <v>107</v>
      </c>
      <c r="D29" s="184"/>
      <c r="E29" s="184"/>
      <c r="F29" s="184"/>
      <c r="G29" s="61">
        <v>0</v>
      </c>
      <c r="H29" s="256">
        <f>G29</f>
        <v>0</v>
      </c>
      <c r="I29" s="256"/>
      <c r="J29" s="256"/>
      <c r="K29" s="256"/>
      <c r="L29" s="256">
        <f t="shared" si="1"/>
        <v>0</v>
      </c>
      <c r="M29" s="256"/>
      <c r="N29" s="231"/>
      <c r="O29" s="170"/>
      <c r="P29" s="171"/>
    </row>
    <row r="30" spans="1:16" ht="15.75">
      <c r="A30" s="192"/>
      <c r="B30" s="192"/>
      <c r="C30" s="184" t="s">
        <v>22</v>
      </c>
      <c r="D30" s="184"/>
      <c r="E30" s="184"/>
      <c r="F30" s="184"/>
      <c r="G30" s="61">
        <v>0</v>
      </c>
      <c r="H30" s="256">
        <f>G30</f>
        <v>0</v>
      </c>
      <c r="I30" s="256"/>
      <c r="J30" s="256"/>
      <c r="K30" s="256"/>
      <c r="L30" s="256">
        <f t="shared" si="1"/>
        <v>0</v>
      </c>
      <c r="M30" s="256"/>
      <c r="N30" s="231"/>
      <c r="O30" s="170"/>
      <c r="P30" s="171"/>
    </row>
    <row r="31" spans="1:16" ht="15.75">
      <c r="A31" s="192"/>
      <c r="B31" s="192"/>
      <c r="C31" s="184" t="s">
        <v>23</v>
      </c>
      <c r="D31" s="184"/>
      <c r="E31" s="184"/>
      <c r="F31" s="184"/>
      <c r="G31" s="61">
        <v>0</v>
      </c>
      <c r="H31" s="256">
        <f t="shared" si="0"/>
        <v>0</v>
      </c>
      <c r="I31" s="256"/>
      <c r="J31" s="256"/>
      <c r="K31" s="256"/>
      <c r="L31" s="256">
        <f t="shared" si="1"/>
        <v>0</v>
      </c>
      <c r="M31" s="256"/>
      <c r="N31" s="231"/>
      <c r="O31" s="170"/>
      <c r="P31" s="171"/>
    </row>
    <row r="32" spans="1:16" ht="15.75">
      <c r="A32" s="192"/>
      <c r="B32" s="192"/>
      <c r="C32" s="184" t="s">
        <v>24</v>
      </c>
      <c r="D32" s="184"/>
      <c r="E32" s="184"/>
      <c r="F32" s="184"/>
      <c r="G32" s="61">
        <v>21987.5</v>
      </c>
      <c r="H32" s="256">
        <f t="shared" si="0"/>
        <v>18677.553763440857</v>
      </c>
      <c r="I32" s="256"/>
      <c r="J32" s="256"/>
      <c r="K32" s="256"/>
      <c r="L32" s="256">
        <f t="shared" si="1"/>
        <v>3309.9462365591426</v>
      </c>
      <c r="M32" s="256"/>
      <c r="N32" s="231"/>
      <c r="O32" s="170"/>
      <c r="P32" s="171"/>
    </row>
    <row r="33" spans="1:18" ht="15.75">
      <c r="A33" s="192"/>
      <c r="B33" s="192"/>
      <c r="C33" s="184" t="s">
        <v>25</v>
      </c>
      <c r="D33" s="184"/>
      <c r="E33" s="184"/>
      <c r="F33" s="184"/>
      <c r="G33" s="61">
        <v>11457.67</v>
      </c>
      <c r="H33" s="256">
        <f t="shared" si="0"/>
        <v>9732.8594623655918</v>
      </c>
      <c r="I33" s="256"/>
      <c r="J33" s="256"/>
      <c r="K33" s="256"/>
      <c r="L33" s="256">
        <f t="shared" si="1"/>
        <v>1724.8105376344083</v>
      </c>
      <c r="M33" s="256"/>
      <c r="N33" s="231"/>
      <c r="O33" s="170"/>
      <c r="P33" s="171"/>
    </row>
    <row r="34" spans="1:18" ht="15.75">
      <c r="A34" s="192"/>
      <c r="B34" s="192"/>
      <c r="C34" s="184" t="s">
        <v>26</v>
      </c>
      <c r="D34" s="184"/>
      <c r="E34" s="184"/>
      <c r="F34" s="184"/>
      <c r="G34" s="61">
        <v>0</v>
      </c>
      <c r="H34" s="256">
        <f t="shared" si="0"/>
        <v>0</v>
      </c>
      <c r="I34" s="256"/>
      <c r="J34" s="256"/>
      <c r="K34" s="256"/>
      <c r="L34" s="256">
        <f t="shared" si="1"/>
        <v>0</v>
      </c>
      <c r="M34" s="256"/>
      <c r="N34" s="231"/>
      <c r="O34" s="170"/>
      <c r="P34" s="171"/>
    </row>
    <row r="35" spans="1:18" ht="15.75">
      <c r="A35" s="192"/>
      <c r="B35" s="192"/>
      <c r="C35" s="184" t="s">
        <v>27</v>
      </c>
      <c r="D35" s="184"/>
      <c r="E35" s="184"/>
      <c r="F35" s="184"/>
      <c r="G35" s="61">
        <v>0</v>
      </c>
      <c r="H35" s="256">
        <f t="shared" si="0"/>
        <v>0</v>
      </c>
      <c r="I35" s="256"/>
      <c r="J35" s="256"/>
      <c r="K35" s="256"/>
      <c r="L35" s="256">
        <f t="shared" si="1"/>
        <v>0</v>
      </c>
      <c r="M35" s="256"/>
      <c r="N35" s="231"/>
      <c r="O35" s="170"/>
      <c r="P35" s="171"/>
    </row>
    <row r="36" spans="1:18" ht="15.75">
      <c r="A36" s="192"/>
      <c r="B36" s="192"/>
      <c r="C36" s="184" t="s">
        <v>28</v>
      </c>
      <c r="D36" s="184"/>
      <c r="E36" s="184"/>
      <c r="F36" s="184"/>
      <c r="G36" s="61">
        <v>0</v>
      </c>
      <c r="H36" s="256">
        <f t="shared" si="0"/>
        <v>0</v>
      </c>
      <c r="I36" s="256"/>
      <c r="J36" s="256"/>
      <c r="K36" s="256"/>
      <c r="L36" s="256">
        <f t="shared" si="1"/>
        <v>0</v>
      </c>
      <c r="M36" s="256"/>
      <c r="N36" s="231"/>
      <c r="O36" s="170"/>
      <c r="P36" s="171"/>
      <c r="R36" s="11"/>
    </row>
    <row r="37" spans="1:18" ht="15.75">
      <c r="A37" s="192"/>
      <c r="B37" s="192"/>
      <c r="C37" s="184" t="s">
        <v>51</v>
      </c>
      <c r="D37" s="184"/>
      <c r="E37" s="184"/>
      <c r="F37" s="184"/>
      <c r="G37" s="61">
        <v>8138.89</v>
      </c>
      <c r="H37" s="256">
        <f t="shared" si="0"/>
        <v>6913.680752688173</v>
      </c>
      <c r="I37" s="256"/>
      <c r="J37" s="256"/>
      <c r="K37" s="256"/>
      <c r="L37" s="256">
        <f t="shared" si="1"/>
        <v>1225.2092473118273</v>
      </c>
      <c r="M37" s="256"/>
      <c r="N37" s="231"/>
      <c r="O37" s="170"/>
      <c r="P37" s="171"/>
    </row>
    <row r="38" spans="1:18" ht="15.75">
      <c r="A38" s="192"/>
      <c r="B38" s="192"/>
      <c r="C38" s="184" t="s">
        <v>104</v>
      </c>
      <c r="D38" s="184"/>
      <c r="E38" s="184"/>
      <c r="F38" s="184"/>
      <c r="G38" s="61">
        <v>0</v>
      </c>
      <c r="H38" s="256">
        <f t="shared" si="0"/>
        <v>0</v>
      </c>
      <c r="I38" s="256"/>
      <c r="J38" s="256"/>
      <c r="K38" s="256"/>
      <c r="L38" s="256">
        <f t="shared" si="1"/>
        <v>0</v>
      </c>
      <c r="M38" s="256"/>
      <c r="N38" s="231"/>
      <c r="O38" s="170"/>
      <c r="P38" s="171"/>
    </row>
    <row r="39" spans="1:18" ht="18.75">
      <c r="A39" s="200" t="s">
        <v>33</v>
      </c>
      <c r="B39" s="200"/>
      <c r="C39" s="183"/>
      <c r="D39" s="183"/>
      <c r="E39" s="183"/>
      <c r="F39" s="183"/>
      <c r="G39" s="61">
        <f>SUM(G22:G38)</f>
        <v>43380.08</v>
      </c>
      <c r="H39" s="256">
        <f>SUM(H22:K38)</f>
        <v>37120.113978494621</v>
      </c>
      <c r="I39" s="183"/>
      <c r="J39" s="183"/>
      <c r="K39" s="183"/>
      <c r="L39" s="304">
        <f>G39-H39</f>
        <v>6259.9660215053809</v>
      </c>
      <c r="M39" s="304"/>
      <c r="N39" s="19">
        <v>1</v>
      </c>
      <c r="O39" s="165"/>
      <c r="P39" s="166"/>
    </row>
    <row r="40" spans="1:18" ht="15.75">
      <c r="A40" s="195" t="s">
        <v>39</v>
      </c>
      <c r="B40" s="195"/>
      <c r="C40" s="195"/>
      <c r="D40" s="195"/>
      <c r="E40" s="195"/>
      <c r="F40" s="195"/>
      <c r="G40" s="195"/>
      <c r="H40" s="195"/>
      <c r="I40" s="195"/>
      <c r="J40" s="195"/>
      <c r="K40" s="195"/>
      <c r="L40" s="195"/>
      <c r="M40" s="195"/>
      <c r="N40" s="305"/>
      <c r="O40" s="306"/>
      <c r="P40" s="307"/>
    </row>
    <row r="41" spans="1:18" ht="62.25" customHeight="1">
      <c r="A41" s="204"/>
      <c r="B41" s="204"/>
      <c r="C41" s="212" t="s">
        <v>35</v>
      </c>
      <c r="D41" s="212"/>
      <c r="E41" s="212"/>
      <c r="F41" s="212"/>
      <c r="G41" s="74" t="s">
        <v>36</v>
      </c>
      <c r="H41" s="214" t="s">
        <v>195</v>
      </c>
      <c r="I41" s="214"/>
      <c r="J41" s="214"/>
      <c r="K41" s="214"/>
      <c r="L41" s="214" t="s">
        <v>38</v>
      </c>
      <c r="M41" s="214"/>
      <c r="N41" s="73"/>
      <c r="O41" s="68" t="s">
        <v>61</v>
      </c>
      <c r="P41" s="68" t="s">
        <v>62</v>
      </c>
    </row>
    <row r="42" spans="1:18" ht="15" customHeight="1">
      <c r="A42" s="204" t="s">
        <v>105</v>
      </c>
      <c r="B42" s="204"/>
      <c r="C42" s="252" t="s">
        <v>93</v>
      </c>
      <c r="D42" s="252"/>
      <c r="E42" s="252"/>
      <c r="F42" s="252"/>
      <c r="G42" s="69">
        <v>1879.27</v>
      </c>
      <c r="H42" s="253">
        <f>($G42/$J$13*$J$14)+($G42/$J$13*$J$15/2)</f>
        <v>1503.4159999999999</v>
      </c>
      <c r="I42" s="253"/>
      <c r="J42" s="253"/>
      <c r="K42" s="253"/>
      <c r="L42" s="253">
        <f>G42-H42</f>
        <v>375.85400000000004</v>
      </c>
      <c r="M42" s="253"/>
      <c r="N42" s="231"/>
      <c r="O42" s="418">
        <f>L42+L43</f>
        <v>632.11800000000017</v>
      </c>
      <c r="P42" s="370"/>
    </row>
    <row r="43" spans="1:18" ht="15.75">
      <c r="A43" s="204"/>
      <c r="B43" s="204"/>
      <c r="C43" s="252" t="s">
        <v>92</v>
      </c>
      <c r="D43" s="252"/>
      <c r="E43" s="252"/>
      <c r="F43" s="252"/>
      <c r="G43" s="69">
        <v>1281.32</v>
      </c>
      <c r="H43" s="253">
        <f t="shared" ref="H43:H45" si="2">($G43/$J$13*$J$14)+($G43/$J$13*$J$15/2)</f>
        <v>1025.0559999999998</v>
      </c>
      <c r="I43" s="253"/>
      <c r="J43" s="253"/>
      <c r="K43" s="253"/>
      <c r="L43" s="253">
        <f t="shared" ref="L43:L45" si="3">G43-H43</f>
        <v>256.26400000000012</v>
      </c>
      <c r="M43" s="253"/>
      <c r="N43" s="231"/>
      <c r="O43" s="300"/>
      <c r="P43" s="372"/>
    </row>
    <row r="44" spans="1:18" ht="15.75">
      <c r="A44" s="204"/>
      <c r="B44" s="204"/>
      <c r="C44" s="252" t="s">
        <v>94</v>
      </c>
      <c r="D44" s="252"/>
      <c r="E44" s="252"/>
      <c r="F44" s="252"/>
      <c r="G44" s="69">
        <v>1537.58</v>
      </c>
      <c r="H44" s="253">
        <f t="shared" si="2"/>
        <v>1230.0639999999999</v>
      </c>
      <c r="I44" s="253"/>
      <c r="J44" s="253"/>
      <c r="K44" s="253"/>
      <c r="L44" s="253">
        <f t="shared" si="3"/>
        <v>307.51600000000008</v>
      </c>
      <c r="M44" s="253"/>
      <c r="N44" s="231"/>
      <c r="O44" s="370"/>
      <c r="P44" s="418">
        <f>L44+L45</f>
        <v>478.35800000000017</v>
      </c>
    </row>
    <row r="45" spans="1:18" ht="15.75">
      <c r="A45" s="204"/>
      <c r="B45" s="204"/>
      <c r="C45" s="252" t="s">
        <v>91</v>
      </c>
      <c r="D45" s="252"/>
      <c r="E45" s="252"/>
      <c r="F45" s="252"/>
      <c r="G45" s="69">
        <v>854.21</v>
      </c>
      <c r="H45" s="253">
        <f t="shared" si="2"/>
        <v>683.36799999999994</v>
      </c>
      <c r="I45" s="253"/>
      <c r="J45" s="253"/>
      <c r="K45" s="253"/>
      <c r="L45" s="253">
        <f t="shared" si="3"/>
        <v>170.8420000000001</v>
      </c>
      <c r="M45" s="253"/>
      <c r="N45" s="231"/>
      <c r="O45" s="372"/>
      <c r="P45" s="300"/>
    </row>
    <row r="46" spans="1:18" ht="18.75">
      <c r="A46" s="200" t="s">
        <v>33</v>
      </c>
      <c r="B46" s="200"/>
      <c r="C46" s="251"/>
      <c r="D46" s="251"/>
      <c r="E46" s="251"/>
      <c r="F46" s="251"/>
      <c r="G46" s="69"/>
      <c r="H46" s="253"/>
      <c r="I46" s="253"/>
      <c r="J46" s="253"/>
      <c r="K46" s="253"/>
      <c r="L46" s="301">
        <f>SUM(L42:M45)</f>
        <v>1110.4760000000003</v>
      </c>
      <c r="M46" s="301"/>
      <c r="N46" s="19">
        <v>2</v>
      </c>
      <c r="O46" s="168"/>
      <c r="P46" s="169"/>
    </row>
    <row r="47" spans="1:18" ht="15.75">
      <c r="A47" s="195" t="s">
        <v>44</v>
      </c>
      <c r="B47" s="195"/>
      <c r="C47" s="195"/>
      <c r="D47" s="195"/>
      <c r="E47" s="195"/>
      <c r="F47" s="195"/>
      <c r="G47" s="195"/>
      <c r="H47" s="195"/>
      <c r="I47" s="195"/>
      <c r="J47" s="195"/>
      <c r="K47" s="195"/>
      <c r="L47" s="195"/>
      <c r="M47" s="195"/>
      <c r="N47" s="289"/>
      <c r="O47" s="290"/>
      <c r="P47" s="291"/>
    </row>
    <row r="48" spans="1:18" ht="15" customHeight="1">
      <c r="A48" s="214" t="s">
        <v>45</v>
      </c>
      <c r="B48" s="214"/>
      <c r="C48" s="212" t="s">
        <v>46</v>
      </c>
      <c r="D48" s="212"/>
      <c r="E48" s="212"/>
      <c r="F48" s="212"/>
      <c r="G48" s="214" t="s">
        <v>47</v>
      </c>
      <c r="H48" s="214" t="s">
        <v>65</v>
      </c>
      <c r="I48" s="214"/>
      <c r="J48" s="214" t="s">
        <v>106</v>
      </c>
      <c r="K48" s="214"/>
      <c r="L48" s="214" t="s">
        <v>48</v>
      </c>
      <c r="M48" s="214"/>
      <c r="N48" s="283"/>
      <c r="O48" s="163"/>
      <c r="P48" s="164"/>
    </row>
    <row r="49" spans="1:16" ht="47.25" customHeight="1">
      <c r="A49" s="214"/>
      <c r="B49" s="214"/>
      <c r="C49" s="212"/>
      <c r="D49" s="212"/>
      <c r="E49" s="212"/>
      <c r="F49" s="212"/>
      <c r="G49" s="214"/>
      <c r="H49" s="214"/>
      <c r="I49" s="214"/>
      <c r="J49" s="214"/>
      <c r="K49" s="214"/>
      <c r="L49" s="214"/>
      <c r="M49" s="214"/>
      <c r="N49" s="283"/>
      <c r="O49" s="165"/>
      <c r="P49" s="166"/>
    </row>
    <row r="50" spans="1:16" ht="15.75">
      <c r="A50" s="214"/>
      <c r="B50" s="214"/>
      <c r="C50" s="252" t="s">
        <v>49</v>
      </c>
      <c r="D50" s="252"/>
      <c r="E50" s="252"/>
      <c r="F50" s="252"/>
      <c r="G50" s="71">
        <v>3010.38</v>
      </c>
      <c r="H50" s="253">
        <f>H32-(H44+H45)</f>
        <v>16764.121763440857</v>
      </c>
      <c r="I50" s="253"/>
      <c r="J50" s="253">
        <f>(H50*J16)-D12</f>
        <v>2245.8514217797383</v>
      </c>
      <c r="K50" s="253"/>
      <c r="L50" s="253">
        <f>IF(J50&lt;=0,G50,G50-J50)</f>
        <v>764.52857822026181</v>
      </c>
      <c r="M50" s="253"/>
      <c r="N50" s="231"/>
      <c r="O50" s="163"/>
      <c r="P50" s="164"/>
    </row>
    <row r="51" spans="1:16" ht="15.75">
      <c r="A51" s="214"/>
      <c r="B51" s="214"/>
      <c r="C51" s="252" t="s">
        <v>50</v>
      </c>
      <c r="D51" s="252"/>
      <c r="E51" s="252"/>
      <c r="F51" s="252"/>
      <c r="G51" s="71">
        <v>213.81</v>
      </c>
      <c r="H51" s="253"/>
      <c r="I51" s="253"/>
      <c r="J51" s="253">
        <f>G51</f>
        <v>213.81</v>
      </c>
      <c r="K51" s="253"/>
      <c r="L51" s="253">
        <f>G51-J51</f>
        <v>0</v>
      </c>
      <c r="M51" s="253"/>
      <c r="N51" s="231"/>
      <c r="O51" s="170"/>
      <c r="P51" s="171"/>
    </row>
    <row r="52" spans="1:16" ht="18.75">
      <c r="A52" s="200" t="s">
        <v>33</v>
      </c>
      <c r="B52" s="200"/>
      <c r="C52" s="331"/>
      <c r="D52" s="331"/>
      <c r="E52" s="331"/>
      <c r="F52" s="331"/>
      <c r="G52" s="71"/>
      <c r="H52" s="253"/>
      <c r="I52" s="253"/>
      <c r="J52" s="253"/>
      <c r="K52" s="253"/>
      <c r="L52" s="301">
        <f>SUM(L50+L51)</f>
        <v>764.52857822026181</v>
      </c>
      <c r="M52" s="301"/>
      <c r="N52" s="19">
        <v>3</v>
      </c>
      <c r="O52" s="170"/>
      <c r="P52" s="171"/>
    </row>
    <row r="53" spans="1:16" ht="18.75" customHeight="1">
      <c r="A53" s="195" t="s">
        <v>112</v>
      </c>
      <c r="B53" s="195"/>
      <c r="C53" s="195"/>
      <c r="D53" s="195"/>
      <c r="E53" s="195"/>
      <c r="F53" s="195"/>
      <c r="G53" s="195"/>
      <c r="H53" s="195"/>
      <c r="I53" s="195"/>
      <c r="J53" s="195"/>
      <c r="K53" s="195"/>
      <c r="L53" s="195"/>
      <c r="M53" s="195"/>
      <c r="N53" s="57"/>
      <c r="O53" s="170"/>
      <c r="P53" s="171"/>
    </row>
    <row r="54" spans="1:16" ht="14.45" customHeight="1">
      <c r="A54" s="192" t="s">
        <v>103</v>
      </c>
      <c r="B54" s="192"/>
      <c r="C54" s="284" t="s">
        <v>60</v>
      </c>
      <c r="D54" s="285"/>
      <c r="E54" s="285"/>
      <c r="F54" s="285"/>
      <c r="G54" s="213">
        <f>L39-L52</f>
        <v>5495.4374432851191</v>
      </c>
      <c r="H54" s="213"/>
      <c r="I54" s="213"/>
      <c r="J54" s="213"/>
      <c r="K54" s="213"/>
      <c r="L54" s="213"/>
      <c r="M54" s="213"/>
      <c r="N54" s="229"/>
      <c r="O54" s="170"/>
      <c r="P54" s="171"/>
    </row>
    <row r="55" spans="1:16" ht="14.45" customHeight="1">
      <c r="A55" s="192"/>
      <c r="B55" s="192"/>
      <c r="C55" s="285"/>
      <c r="D55" s="285"/>
      <c r="E55" s="285"/>
      <c r="F55" s="285"/>
      <c r="G55" s="213"/>
      <c r="H55" s="213"/>
      <c r="I55" s="213"/>
      <c r="J55" s="213"/>
      <c r="K55" s="213"/>
      <c r="L55" s="213"/>
      <c r="M55" s="213"/>
      <c r="N55" s="229"/>
      <c r="O55" s="165"/>
      <c r="P55" s="166"/>
    </row>
    <row r="58" spans="1:16" ht="45.75" customHeight="1">
      <c r="A58" s="281" t="s">
        <v>182</v>
      </c>
      <c r="B58" s="281"/>
      <c r="C58" s="281"/>
      <c r="D58" s="281"/>
      <c r="F58" s="282" t="s">
        <v>183</v>
      </c>
      <c r="G58" s="282"/>
      <c r="H58" s="282"/>
      <c r="I58" s="282"/>
      <c r="J58" s="282"/>
      <c r="L58" s="234" t="s">
        <v>186</v>
      </c>
      <c r="M58" s="234"/>
      <c r="N58" s="234"/>
      <c r="O58" s="234"/>
    </row>
    <row r="59" spans="1:16">
      <c r="A59" s="205" t="s">
        <v>54</v>
      </c>
      <c r="B59" s="205"/>
      <c r="C59" s="205"/>
      <c r="D59" s="125">
        <f>H32</f>
        <v>18677.553763440857</v>
      </c>
      <c r="F59" s="205" t="s">
        <v>65</v>
      </c>
      <c r="G59" s="205"/>
      <c r="H59" s="205"/>
      <c r="I59" s="205"/>
      <c r="J59" s="125">
        <f>(D16/D13*D14)+(D16/D13*D15*2/3)</f>
        <v>16645.818172043011</v>
      </c>
    </row>
    <row r="60" spans="1:16">
      <c r="A60" s="205" t="s">
        <v>55</v>
      </c>
      <c r="B60" s="205"/>
      <c r="C60" s="205"/>
      <c r="D60" s="125">
        <f>H44+H45</f>
        <v>1913.4319999999998</v>
      </c>
      <c r="F60" s="205" t="s">
        <v>66</v>
      </c>
      <c r="G60" s="205"/>
      <c r="H60" s="205"/>
      <c r="I60" s="205"/>
      <c r="J60" s="125">
        <f>(J59*J16)-D12</f>
        <v>2213.9094623655919</v>
      </c>
    </row>
    <row r="61" spans="1:16" ht="37.5">
      <c r="A61" s="205" t="s">
        <v>56</v>
      </c>
      <c r="B61" s="205"/>
      <c r="C61" s="205"/>
      <c r="D61" s="125">
        <f>D59-D60</f>
        <v>16764.121763440857</v>
      </c>
      <c r="F61" s="205" t="s">
        <v>67</v>
      </c>
      <c r="G61" s="205"/>
      <c r="H61" s="205"/>
      <c r="I61" s="205"/>
      <c r="J61" s="127">
        <f>IF(J60&lt;=0,G50,G50-J60)</f>
        <v>796.47053763440817</v>
      </c>
      <c r="K61" s="133" t="s">
        <v>184</v>
      </c>
    </row>
    <row r="62" spans="1:16">
      <c r="A62" s="205" t="s">
        <v>57</v>
      </c>
      <c r="B62" s="205"/>
      <c r="C62" s="205"/>
      <c r="D62" s="126">
        <v>0.27</v>
      </c>
      <c r="F62" s="206"/>
      <c r="G62" s="206"/>
      <c r="H62" s="206"/>
      <c r="I62" s="5"/>
    </row>
    <row r="63" spans="1:16">
      <c r="A63" s="205" t="s">
        <v>58</v>
      </c>
      <c r="B63" s="205"/>
      <c r="C63" s="205"/>
      <c r="D63" s="125">
        <f>(D61*D62)-D12</f>
        <v>2245.8528761290318</v>
      </c>
      <c r="F63" s="206"/>
      <c r="G63" s="206"/>
      <c r="H63" s="206"/>
      <c r="I63" s="4"/>
    </row>
    <row r="64" spans="1:16" ht="30">
      <c r="A64" s="205" t="s">
        <v>59</v>
      </c>
      <c r="B64" s="205"/>
      <c r="C64" s="205"/>
      <c r="D64" s="127">
        <f>IF(D63&lt;=0,G50,G50-D63)</f>
        <v>764.52712387096835</v>
      </c>
      <c r="E64" s="131" t="s">
        <v>185</v>
      </c>
      <c r="F64" s="206"/>
      <c r="G64" s="206"/>
      <c r="H64" s="206"/>
      <c r="I64" s="7"/>
    </row>
  </sheetData>
  <mergeCells count="195">
    <mergeCell ref="A64:C64"/>
    <mergeCell ref="F64:H64"/>
    <mergeCell ref="O44:O45"/>
    <mergeCell ref="P42:P43"/>
    <mergeCell ref="A61:C61"/>
    <mergeCell ref="F61:I61"/>
    <mergeCell ref="A62:C62"/>
    <mergeCell ref="F62:H62"/>
    <mergeCell ref="A63:C63"/>
    <mergeCell ref="F63:H63"/>
    <mergeCell ref="N54:N55"/>
    <mergeCell ref="A58:D58"/>
    <mergeCell ref="F58:J58"/>
    <mergeCell ref="A59:C59"/>
    <mergeCell ref="F59:I59"/>
    <mergeCell ref="A60:C60"/>
    <mergeCell ref="F60:I60"/>
    <mergeCell ref="L51:M51"/>
    <mergeCell ref="A52:B52"/>
    <mergeCell ref="C52:F52"/>
    <mergeCell ref="H52:K52"/>
    <mergeCell ref="L52:M52"/>
    <mergeCell ref="A54:B55"/>
    <mergeCell ref="C54:F55"/>
    <mergeCell ref="A48:B51"/>
    <mergeCell ref="C48:F49"/>
    <mergeCell ref="G48:G49"/>
    <mergeCell ref="H48:I49"/>
    <mergeCell ref="J48:K49"/>
    <mergeCell ref="L48:M49"/>
    <mergeCell ref="N48:N49"/>
    <mergeCell ref="G54:M55"/>
    <mergeCell ref="O48:P49"/>
    <mergeCell ref="C50:F50"/>
    <mergeCell ref="H50:I50"/>
    <mergeCell ref="J50:K50"/>
    <mergeCell ref="L50:M50"/>
    <mergeCell ref="N50:N51"/>
    <mergeCell ref="O50:P55"/>
    <mergeCell ref="C51:F51"/>
    <mergeCell ref="H51:I51"/>
    <mergeCell ref="J51:K51"/>
    <mergeCell ref="A46:B46"/>
    <mergeCell ref="C46:F46"/>
    <mergeCell ref="H46:K46"/>
    <mergeCell ref="L46:M46"/>
    <mergeCell ref="H44:K44"/>
    <mergeCell ref="L44:M44"/>
    <mergeCell ref="O46:P46"/>
    <mergeCell ref="A47:M47"/>
    <mergeCell ref="N47:P47"/>
    <mergeCell ref="N44:N45"/>
    <mergeCell ref="P44:P45"/>
    <mergeCell ref="C45:F45"/>
    <mergeCell ref="H45:K45"/>
    <mergeCell ref="L45:M45"/>
    <mergeCell ref="A42:B45"/>
    <mergeCell ref="C42:F42"/>
    <mergeCell ref="H42:K42"/>
    <mergeCell ref="L42:M42"/>
    <mergeCell ref="N42:N43"/>
    <mergeCell ref="O42:O43"/>
    <mergeCell ref="C43:F43"/>
    <mergeCell ref="H43:K43"/>
    <mergeCell ref="L43:M43"/>
    <mergeCell ref="C44:F44"/>
    <mergeCell ref="A39:B39"/>
    <mergeCell ref="C39:F39"/>
    <mergeCell ref="H39:K39"/>
    <mergeCell ref="L39:M39"/>
    <mergeCell ref="A40:M40"/>
    <mergeCell ref="N40:P40"/>
    <mergeCell ref="A41:B41"/>
    <mergeCell ref="C41:F41"/>
    <mergeCell ref="H41:K41"/>
    <mergeCell ref="L41:M41"/>
    <mergeCell ref="C36:F36"/>
    <mergeCell ref="H36:K36"/>
    <mergeCell ref="L36:M36"/>
    <mergeCell ref="C37:F37"/>
    <mergeCell ref="H37:K37"/>
    <mergeCell ref="L37:M37"/>
    <mergeCell ref="C38:F38"/>
    <mergeCell ref="H38:K38"/>
    <mergeCell ref="L38:M38"/>
    <mergeCell ref="C34:F34"/>
    <mergeCell ref="H34:K34"/>
    <mergeCell ref="L34:M34"/>
    <mergeCell ref="C35:F35"/>
    <mergeCell ref="H35:K35"/>
    <mergeCell ref="L35:M35"/>
    <mergeCell ref="L26:M26"/>
    <mergeCell ref="C27:F27"/>
    <mergeCell ref="H27:K27"/>
    <mergeCell ref="L27:M27"/>
    <mergeCell ref="C32:F32"/>
    <mergeCell ref="H32:K32"/>
    <mergeCell ref="L32:M32"/>
    <mergeCell ref="C33:F33"/>
    <mergeCell ref="H33:K33"/>
    <mergeCell ref="L33:M33"/>
    <mergeCell ref="C30:F30"/>
    <mergeCell ref="H30:K30"/>
    <mergeCell ref="L30:M30"/>
    <mergeCell ref="C31:F31"/>
    <mergeCell ref="H31:K31"/>
    <mergeCell ref="L31:M31"/>
    <mergeCell ref="C24:F24"/>
    <mergeCell ref="H24:K24"/>
    <mergeCell ref="L24:M24"/>
    <mergeCell ref="C25:F25"/>
    <mergeCell ref="H25:K25"/>
    <mergeCell ref="L25:M25"/>
    <mergeCell ref="O19:P21"/>
    <mergeCell ref="A22:B38"/>
    <mergeCell ref="C22:F22"/>
    <mergeCell ref="H22:K22"/>
    <mergeCell ref="L22:M22"/>
    <mergeCell ref="N22:N38"/>
    <mergeCell ref="O22:P39"/>
    <mergeCell ref="C23:F23"/>
    <mergeCell ref="H23:K23"/>
    <mergeCell ref="L23:M23"/>
    <mergeCell ref="C28:F28"/>
    <mergeCell ref="H28:K28"/>
    <mergeCell ref="L28:M28"/>
    <mergeCell ref="C29:F29"/>
    <mergeCell ref="H29:K29"/>
    <mergeCell ref="L29:M29"/>
    <mergeCell ref="C26:F26"/>
    <mergeCell ref="H26:K26"/>
    <mergeCell ref="A17:C17"/>
    <mergeCell ref="D17:M17"/>
    <mergeCell ref="A18:M18"/>
    <mergeCell ref="O18:P18"/>
    <mergeCell ref="A19:B21"/>
    <mergeCell ref="C19:F21"/>
    <mergeCell ref="G19:G21"/>
    <mergeCell ref="H19:K21"/>
    <mergeCell ref="L19:M21"/>
    <mergeCell ref="N19:N21"/>
    <mergeCell ref="A15:C15"/>
    <mergeCell ref="D15:F15"/>
    <mergeCell ref="G15:I15"/>
    <mergeCell ref="J15:M15"/>
    <mergeCell ref="A16:C16"/>
    <mergeCell ref="D16:F16"/>
    <mergeCell ref="G16:I16"/>
    <mergeCell ref="J16:M16"/>
    <mergeCell ref="A13:C13"/>
    <mergeCell ref="D13:F13"/>
    <mergeCell ref="G13:I13"/>
    <mergeCell ref="J13:M13"/>
    <mergeCell ref="A14:C14"/>
    <mergeCell ref="D14:F14"/>
    <mergeCell ref="G14:I14"/>
    <mergeCell ref="J14:M14"/>
    <mergeCell ref="G11:I11"/>
    <mergeCell ref="J11:M11"/>
    <mergeCell ref="A12:C12"/>
    <mergeCell ref="D12:F12"/>
    <mergeCell ref="G12:I12"/>
    <mergeCell ref="J12:M12"/>
    <mergeCell ref="A9:C9"/>
    <mergeCell ref="D9:F9"/>
    <mergeCell ref="G9:I9"/>
    <mergeCell ref="J9:M9"/>
    <mergeCell ref="A10:C10"/>
    <mergeCell ref="D10:F10"/>
    <mergeCell ref="G10:I10"/>
    <mergeCell ref="J10:M10"/>
    <mergeCell ref="L58:O58"/>
    <mergeCell ref="R1:S1"/>
    <mergeCell ref="A2:P2"/>
    <mergeCell ref="A1:P1"/>
    <mergeCell ref="A53:M53"/>
    <mergeCell ref="A7:C7"/>
    <mergeCell ref="D7:F7"/>
    <mergeCell ref="G7:I7"/>
    <mergeCell ref="J7:M7"/>
    <mergeCell ref="A8:C8"/>
    <mergeCell ref="D8:F8"/>
    <mergeCell ref="G8:I8"/>
    <mergeCell ref="J8:M8"/>
    <mergeCell ref="A4:P4"/>
    <mergeCell ref="A5:M5"/>
    <mergeCell ref="N5:N17"/>
    <mergeCell ref="O5:P5"/>
    <mergeCell ref="A6:C6"/>
    <mergeCell ref="D6:F6"/>
    <mergeCell ref="G6:I6"/>
    <mergeCell ref="J6:M6"/>
    <mergeCell ref="O6:P17"/>
    <mergeCell ref="A11:C11"/>
    <mergeCell ref="D11:F11"/>
  </mergeCells>
  <hyperlinks>
    <hyperlink ref="R1:S1" location="İÇİNDEKİLER!A1" display="İÇİNDEKİLER"/>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4"/>
  <sheetViews>
    <sheetView tabSelected="1" zoomScale="80" zoomScaleNormal="80" workbookViewId="0">
      <selection activeCell="O66" sqref="O66"/>
    </sheetView>
  </sheetViews>
  <sheetFormatPr defaultColWidth="9.140625" defaultRowHeight="15"/>
  <cols>
    <col min="1" max="6" width="9.140625" style="27"/>
    <col min="7" max="7" width="13.85546875" style="27" customWidth="1"/>
    <col min="8" max="12" width="9.140625" style="27"/>
    <col min="13" max="14" width="6.85546875" style="27" customWidth="1"/>
    <col min="15" max="15" width="12.5703125" style="27" customWidth="1"/>
    <col min="16" max="16" width="11.7109375" style="27" customWidth="1"/>
    <col min="17" max="17" width="14.42578125" style="27" customWidth="1"/>
    <col min="18" max="18" width="15.5703125" style="27" customWidth="1"/>
    <col min="19" max="19" width="5.28515625" style="27" customWidth="1"/>
    <col min="20" max="20" width="9.140625" style="27"/>
    <col min="21" max="21" width="10.140625" style="27" customWidth="1"/>
    <col min="22" max="22" width="9.85546875" style="27" customWidth="1"/>
    <col min="23" max="16384" width="9.140625" style="27"/>
  </cols>
  <sheetData>
    <row r="1" spans="1:27" ht="41.25" customHeight="1">
      <c r="A1" s="419" t="s">
        <v>154</v>
      </c>
      <c r="B1" s="420"/>
      <c r="C1" s="420"/>
      <c r="D1" s="420"/>
      <c r="E1" s="420"/>
      <c r="F1" s="420"/>
      <c r="G1" s="420"/>
      <c r="H1" s="420"/>
      <c r="I1" s="420"/>
      <c r="J1" s="420"/>
      <c r="K1" s="420"/>
      <c r="L1" s="420"/>
      <c r="M1" s="420"/>
      <c r="N1" s="420"/>
      <c r="O1" s="420"/>
      <c r="P1" s="420"/>
      <c r="Q1" s="420"/>
      <c r="R1" s="420"/>
      <c r="S1" s="421"/>
      <c r="T1" s="67"/>
      <c r="U1" s="156" t="s">
        <v>175</v>
      </c>
      <c r="V1" s="156"/>
      <c r="W1" s="67"/>
      <c r="X1" s="67"/>
      <c r="Y1" s="67"/>
      <c r="Z1" s="67"/>
      <c r="AA1" s="67"/>
    </row>
    <row r="2" spans="1:27" s="93" customFormat="1" ht="24" thickBot="1">
      <c r="A2" s="262" t="s">
        <v>173</v>
      </c>
      <c r="B2" s="263"/>
      <c r="C2" s="263"/>
      <c r="D2" s="263"/>
      <c r="E2" s="263"/>
      <c r="F2" s="263"/>
      <c r="G2" s="263"/>
      <c r="H2" s="263"/>
      <c r="I2" s="263"/>
      <c r="J2" s="263"/>
      <c r="K2" s="263"/>
      <c r="L2" s="263"/>
      <c r="M2" s="263"/>
      <c r="N2" s="263"/>
      <c r="O2" s="263"/>
      <c r="P2" s="263"/>
      <c r="Q2" s="263"/>
      <c r="R2" s="263"/>
      <c r="S2" s="264"/>
      <c r="T2" s="67"/>
      <c r="U2" s="67"/>
      <c r="V2" s="67"/>
      <c r="W2" s="67"/>
      <c r="X2" s="67"/>
      <c r="Y2" s="67"/>
      <c r="Z2" s="67"/>
      <c r="AA2" s="67"/>
    </row>
    <row r="3" spans="1:27" s="93" customFormat="1" ht="23.25">
      <c r="A3" s="92"/>
      <c r="B3" s="92"/>
      <c r="C3" s="92"/>
      <c r="D3" s="92"/>
      <c r="E3" s="92"/>
      <c r="F3" s="92"/>
      <c r="G3" s="92"/>
      <c r="H3" s="92"/>
      <c r="I3" s="92"/>
      <c r="J3" s="92"/>
      <c r="K3" s="92"/>
      <c r="L3" s="92"/>
      <c r="M3" s="92"/>
      <c r="N3" s="92"/>
      <c r="O3" s="92"/>
      <c r="P3" s="92"/>
      <c r="Q3" s="92"/>
      <c r="R3" s="92"/>
      <c r="S3" s="92"/>
      <c r="T3" s="67"/>
      <c r="U3" s="67"/>
      <c r="V3" s="67"/>
      <c r="W3" s="67"/>
      <c r="X3" s="67"/>
      <c r="Y3" s="67"/>
      <c r="Z3" s="67"/>
      <c r="AA3" s="67"/>
    </row>
    <row r="4" spans="1:27" ht="28.5" customHeight="1">
      <c r="A4" s="258" t="s">
        <v>0</v>
      </c>
      <c r="B4" s="259"/>
      <c r="C4" s="259"/>
      <c r="D4" s="259"/>
      <c r="E4" s="259"/>
      <c r="F4" s="259"/>
      <c r="G4" s="259"/>
      <c r="H4" s="259"/>
      <c r="I4" s="259"/>
      <c r="J4" s="259"/>
      <c r="K4" s="259"/>
      <c r="L4" s="259"/>
      <c r="M4" s="259"/>
      <c r="N4" s="259"/>
      <c r="O4" s="259"/>
      <c r="P4" s="259"/>
      <c r="Q4" s="259"/>
      <c r="R4" s="259"/>
      <c r="S4" s="260"/>
    </row>
    <row r="5" spans="1:27" ht="15.75">
      <c r="A5" s="195" t="s">
        <v>1</v>
      </c>
      <c r="B5" s="195"/>
      <c r="C5" s="195"/>
      <c r="D5" s="195"/>
      <c r="E5" s="195"/>
      <c r="F5" s="195"/>
      <c r="G5" s="195"/>
      <c r="H5" s="195"/>
      <c r="I5" s="195"/>
      <c r="J5" s="195"/>
      <c r="K5" s="195"/>
      <c r="L5" s="195"/>
      <c r="M5" s="195"/>
      <c r="N5" s="185"/>
      <c r="O5" s="167"/>
      <c r="P5" s="167"/>
      <c r="Q5" s="167"/>
      <c r="R5" s="167"/>
      <c r="S5" s="167"/>
    </row>
    <row r="6" spans="1:27" ht="15" customHeight="1">
      <c r="A6" s="182" t="s">
        <v>2</v>
      </c>
      <c r="B6" s="182"/>
      <c r="C6" s="182"/>
      <c r="D6" s="183"/>
      <c r="E6" s="183"/>
      <c r="F6" s="183"/>
      <c r="G6" s="184" t="s">
        <v>3</v>
      </c>
      <c r="H6" s="184"/>
      <c r="I6" s="184"/>
      <c r="J6" s="183"/>
      <c r="K6" s="183"/>
      <c r="L6" s="183"/>
      <c r="M6" s="183"/>
      <c r="N6" s="185"/>
      <c r="O6" s="170"/>
      <c r="P6" s="311"/>
      <c r="Q6" s="311"/>
      <c r="R6" s="311"/>
      <c r="S6" s="171"/>
    </row>
    <row r="7" spans="1:27" ht="15" customHeight="1">
      <c r="A7" s="184" t="s">
        <v>4</v>
      </c>
      <c r="B7" s="184"/>
      <c r="C7" s="184"/>
      <c r="D7" s="183"/>
      <c r="E7" s="183"/>
      <c r="F7" s="183"/>
      <c r="G7" s="184" t="s">
        <v>3</v>
      </c>
      <c r="H7" s="184"/>
      <c r="I7" s="184"/>
      <c r="J7" s="183"/>
      <c r="K7" s="183"/>
      <c r="L7" s="183"/>
      <c r="M7" s="183"/>
      <c r="N7" s="185"/>
      <c r="O7" s="170"/>
      <c r="P7" s="311"/>
      <c r="Q7" s="311"/>
      <c r="R7" s="311"/>
      <c r="S7" s="171"/>
    </row>
    <row r="8" spans="1:27" ht="15" customHeight="1">
      <c r="A8" s="184" t="s">
        <v>5</v>
      </c>
      <c r="B8" s="184"/>
      <c r="C8" s="184"/>
      <c r="D8" s="183"/>
      <c r="E8" s="183"/>
      <c r="F8" s="183"/>
      <c r="G8" s="184" t="s">
        <v>9</v>
      </c>
      <c r="H8" s="184"/>
      <c r="I8" s="184"/>
      <c r="J8" s="183"/>
      <c r="K8" s="183"/>
      <c r="L8" s="183"/>
      <c r="M8" s="183"/>
      <c r="N8" s="185"/>
      <c r="O8" s="170"/>
      <c r="P8" s="311"/>
      <c r="Q8" s="311"/>
      <c r="R8" s="311"/>
      <c r="S8" s="171"/>
    </row>
    <row r="9" spans="1:27" ht="15" customHeight="1">
      <c r="A9" s="184" t="s">
        <v>6</v>
      </c>
      <c r="B9" s="184"/>
      <c r="C9" s="184"/>
      <c r="D9" s="183"/>
      <c r="E9" s="183"/>
      <c r="F9" s="183"/>
      <c r="G9" s="184" t="s">
        <v>10</v>
      </c>
      <c r="H9" s="184"/>
      <c r="I9" s="184"/>
      <c r="J9" s="183"/>
      <c r="K9" s="183"/>
      <c r="L9" s="183"/>
      <c r="M9" s="183"/>
      <c r="N9" s="185"/>
      <c r="O9" s="170"/>
      <c r="P9" s="311"/>
      <c r="Q9" s="311"/>
      <c r="R9" s="311"/>
      <c r="S9" s="171"/>
    </row>
    <row r="10" spans="1:27" ht="15" customHeight="1">
      <c r="A10" s="184" t="s">
        <v>7</v>
      </c>
      <c r="B10" s="184"/>
      <c r="C10" s="184"/>
      <c r="D10" s="183"/>
      <c r="E10" s="183"/>
      <c r="F10" s="183"/>
      <c r="G10" s="184" t="s">
        <v>11</v>
      </c>
      <c r="H10" s="184"/>
      <c r="I10" s="184"/>
      <c r="J10" s="189">
        <v>45261</v>
      </c>
      <c r="K10" s="183"/>
      <c r="L10" s="183"/>
      <c r="M10" s="183"/>
      <c r="N10" s="185"/>
      <c r="O10" s="170"/>
      <c r="P10" s="311"/>
      <c r="Q10" s="311"/>
      <c r="R10" s="311"/>
      <c r="S10" s="171"/>
    </row>
    <row r="11" spans="1:27" ht="15" customHeight="1">
      <c r="A11" s="184" t="s">
        <v>12</v>
      </c>
      <c r="B11" s="184"/>
      <c r="C11" s="184"/>
      <c r="D11" s="190">
        <v>45279</v>
      </c>
      <c r="E11" s="183"/>
      <c r="F11" s="183"/>
      <c r="G11" s="184" t="s">
        <v>13</v>
      </c>
      <c r="H11" s="184"/>
      <c r="I11" s="184"/>
      <c r="J11" s="183"/>
      <c r="K11" s="183"/>
      <c r="L11" s="183"/>
      <c r="M11" s="183"/>
      <c r="N11" s="185"/>
      <c r="O11" s="170"/>
      <c r="P11" s="311"/>
      <c r="Q11" s="311"/>
      <c r="R11" s="311"/>
      <c r="S11" s="171"/>
    </row>
    <row r="12" spans="1:27" ht="15" customHeight="1">
      <c r="A12" s="184" t="s">
        <v>14</v>
      </c>
      <c r="B12" s="184"/>
      <c r="C12" s="184"/>
      <c r="D12" s="183">
        <v>2280.46</v>
      </c>
      <c r="E12" s="183"/>
      <c r="F12" s="183"/>
      <c r="G12" s="184" t="s">
        <v>40</v>
      </c>
      <c r="H12" s="184"/>
      <c r="I12" s="184"/>
      <c r="J12" s="183">
        <f>G50+D12</f>
        <v>5290.84</v>
      </c>
      <c r="K12" s="183"/>
      <c r="L12" s="183"/>
      <c r="M12" s="183"/>
      <c r="N12" s="185"/>
      <c r="O12" s="170"/>
      <c r="P12" s="311"/>
      <c r="Q12" s="311"/>
      <c r="R12" s="311"/>
      <c r="S12" s="171"/>
    </row>
    <row r="13" spans="1:27" ht="15" customHeight="1">
      <c r="A13" s="184" t="s">
        <v>41</v>
      </c>
      <c r="B13" s="184"/>
      <c r="C13" s="184"/>
      <c r="D13" s="183">
        <v>31</v>
      </c>
      <c r="E13" s="183"/>
      <c r="F13" s="183"/>
      <c r="G13" s="184" t="s">
        <v>42</v>
      </c>
      <c r="H13" s="184"/>
      <c r="I13" s="184"/>
      <c r="J13" s="183">
        <v>30</v>
      </c>
      <c r="K13" s="183"/>
      <c r="L13" s="183"/>
      <c r="M13" s="183"/>
      <c r="N13" s="185"/>
      <c r="O13" s="170"/>
      <c r="P13" s="311"/>
      <c r="Q13" s="311"/>
      <c r="R13" s="311"/>
      <c r="S13" s="171"/>
    </row>
    <row r="14" spans="1:27" ht="15" customHeight="1">
      <c r="A14" s="184" t="s">
        <v>43</v>
      </c>
      <c r="B14" s="184"/>
      <c r="C14" s="184"/>
      <c r="D14" s="183">
        <v>5</v>
      </c>
      <c r="E14" s="183"/>
      <c r="F14" s="183"/>
      <c r="G14" s="184" t="s">
        <v>43</v>
      </c>
      <c r="H14" s="184"/>
      <c r="I14" s="184"/>
      <c r="J14" s="183">
        <f>D14</f>
        <v>5</v>
      </c>
      <c r="K14" s="183"/>
      <c r="L14" s="183"/>
      <c r="M14" s="183"/>
      <c r="N14" s="185"/>
      <c r="O14" s="170"/>
      <c r="P14" s="311"/>
      <c r="Q14" s="311"/>
      <c r="R14" s="311"/>
      <c r="S14" s="171"/>
    </row>
    <row r="15" spans="1:27" ht="15" customHeight="1">
      <c r="A15" s="184" t="s">
        <v>69</v>
      </c>
      <c r="B15" s="184"/>
      <c r="C15" s="184"/>
      <c r="D15" s="183">
        <f>D13-D14</f>
        <v>26</v>
      </c>
      <c r="E15" s="183"/>
      <c r="F15" s="183"/>
      <c r="G15" s="184" t="s">
        <v>69</v>
      </c>
      <c r="H15" s="184"/>
      <c r="I15" s="184"/>
      <c r="J15" s="183">
        <v>26</v>
      </c>
      <c r="K15" s="183"/>
      <c r="L15" s="183"/>
      <c r="M15" s="183"/>
      <c r="N15" s="185"/>
      <c r="O15" s="170"/>
      <c r="P15" s="311"/>
      <c r="Q15" s="311"/>
      <c r="R15" s="311"/>
      <c r="S15" s="171"/>
    </row>
    <row r="16" spans="1:27" ht="15" customHeight="1">
      <c r="A16" s="184" t="s">
        <v>64</v>
      </c>
      <c r="B16" s="184"/>
      <c r="C16" s="184"/>
      <c r="D16" s="183">
        <v>19595.71</v>
      </c>
      <c r="E16" s="183"/>
      <c r="F16" s="183"/>
      <c r="G16" s="184" t="s">
        <v>63</v>
      </c>
      <c r="H16" s="184"/>
      <c r="I16" s="184"/>
      <c r="J16" s="196">
        <f>J12/D16</f>
        <v>0.26999991324631772</v>
      </c>
      <c r="K16" s="196"/>
      <c r="L16" s="196"/>
      <c r="M16" s="196"/>
      <c r="N16" s="185"/>
      <c r="O16" s="170"/>
      <c r="P16" s="311"/>
      <c r="Q16" s="311"/>
      <c r="R16" s="311"/>
      <c r="S16" s="171"/>
    </row>
    <row r="17" spans="1:19" ht="29.25" customHeight="1">
      <c r="A17" s="184" t="s">
        <v>8</v>
      </c>
      <c r="B17" s="184"/>
      <c r="C17" s="184"/>
      <c r="D17" s="183"/>
      <c r="E17" s="183"/>
      <c r="F17" s="183"/>
      <c r="G17" s="183"/>
      <c r="H17" s="183"/>
      <c r="I17" s="183"/>
      <c r="J17" s="183"/>
      <c r="K17" s="183"/>
      <c r="L17" s="183"/>
      <c r="M17" s="183"/>
      <c r="N17" s="185"/>
      <c r="O17" s="165"/>
      <c r="P17" s="312"/>
      <c r="Q17" s="312"/>
      <c r="R17" s="312"/>
      <c r="S17" s="166"/>
    </row>
    <row r="18" spans="1:19" ht="15.75">
      <c r="A18" s="195" t="s">
        <v>15</v>
      </c>
      <c r="B18" s="195"/>
      <c r="C18" s="195"/>
      <c r="D18" s="195"/>
      <c r="E18" s="195"/>
      <c r="F18" s="195"/>
      <c r="G18" s="195"/>
      <c r="H18" s="195"/>
      <c r="I18" s="195"/>
      <c r="J18" s="195"/>
      <c r="K18" s="195"/>
      <c r="L18" s="195"/>
      <c r="M18" s="195"/>
      <c r="N18" s="17"/>
      <c r="O18" s="168"/>
      <c r="P18" s="340"/>
      <c r="Q18" s="340"/>
      <c r="R18" s="340"/>
      <c r="S18" s="169"/>
    </row>
    <row r="19" spans="1:19" ht="15" customHeight="1">
      <c r="A19" s="214"/>
      <c r="B19" s="214"/>
      <c r="C19" s="257"/>
      <c r="D19" s="257"/>
      <c r="E19" s="257"/>
      <c r="F19" s="257"/>
      <c r="G19" s="178" t="s">
        <v>30</v>
      </c>
      <c r="H19" s="214" t="s">
        <v>77</v>
      </c>
      <c r="I19" s="212"/>
      <c r="J19" s="212"/>
      <c r="K19" s="212"/>
      <c r="L19" s="214" t="s">
        <v>32</v>
      </c>
      <c r="M19" s="212"/>
      <c r="N19" s="230"/>
      <c r="O19" s="163"/>
      <c r="P19" s="341"/>
      <c r="Q19" s="341"/>
      <c r="R19" s="341"/>
      <c r="S19" s="164"/>
    </row>
    <row r="20" spans="1:19">
      <c r="A20" s="214"/>
      <c r="B20" s="214"/>
      <c r="C20" s="257"/>
      <c r="D20" s="257"/>
      <c r="E20" s="257"/>
      <c r="F20" s="257"/>
      <c r="G20" s="178"/>
      <c r="H20" s="212"/>
      <c r="I20" s="212"/>
      <c r="J20" s="212"/>
      <c r="K20" s="212"/>
      <c r="L20" s="212"/>
      <c r="M20" s="212"/>
      <c r="N20" s="230"/>
      <c r="O20" s="170"/>
      <c r="P20" s="311"/>
      <c r="Q20" s="311"/>
      <c r="R20" s="311"/>
      <c r="S20" s="171"/>
    </row>
    <row r="21" spans="1:19" ht="91.5" customHeight="1">
      <c r="A21" s="214"/>
      <c r="B21" s="214"/>
      <c r="C21" s="257"/>
      <c r="D21" s="257"/>
      <c r="E21" s="257"/>
      <c r="F21" s="257"/>
      <c r="G21" s="178"/>
      <c r="H21" s="212"/>
      <c r="I21" s="212"/>
      <c r="J21" s="212"/>
      <c r="K21" s="212"/>
      <c r="L21" s="212"/>
      <c r="M21" s="212"/>
      <c r="N21" s="230"/>
      <c r="O21" s="165"/>
      <c r="P21" s="312"/>
      <c r="Q21" s="312"/>
      <c r="R21" s="312"/>
      <c r="S21" s="166"/>
    </row>
    <row r="22" spans="1:19" ht="15" customHeight="1">
      <c r="A22" s="192" t="s">
        <v>16</v>
      </c>
      <c r="B22" s="192"/>
      <c r="C22" s="184" t="s">
        <v>17</v>
      </c>
      <c r="D22" s="184"/>
      <c r="E22" s="184"/>
      <c r="F22" s="184"/>
      <c r="G22" s="61">
        <v>0</v>
      </c>
      <c r="H22" s="256">
        <f>($G22/$D$13*$D$14)+($G22/$D$13*$D$15*2/3)</f>
        <v>0</v>
      </c>
      <c r="I22" s="256"/>
      <c r="J22" s="256"/>
      <c r="K22" s="256"/>
      <c r="L22" s="256">
        <f>G22-H22</f>
        <v>0</v>
      </c>
      <c r="M22" s="256"/>
      <c r="N22" s="231"/>
      <c r="O22" s="163"/>
      <c r="P22" s="341"/>
      <c r="Q22" s="341"/>
      <c r="R22" s="341"/>
      <c r="S22" s="164"/>
    </row>
    <row r="23" spans="1:19" ht="15.75">
      <c r="A23" s="192"/>
      <c r="B23" s="192"/>
      <c r="C23" s="184" t="s">
        <v>18</v>
      </c>
      <c r="D23" s="184"/>
      <c r="E23" s="184"/>
      <c r="F23" s="184"/>
      <c r="G23" s="61">
        <v>0</v>
      </c>
      <c r="H23" s="256">
        <f t="shared" ref="H23:H38" si="0">($G23/$D$13*$D$14)+($G23/$D$13*$D$15*2/3)</f>
        <v>0</v>
      </c>
      <c r="I23" s="256"/>
      <c r="J23" s="256"/>
      <c r="K23" s="256"/>
      <c r="L23" s="256">
        <f t="shared" ref="L23:L38" si="1">G23-H23</f>
        <v>0</v>
      </c>
      <c r="M23" s="256"/>
      <c r="N23" s="231"/>
      <c r="O23" s="170"/>
      <c r="P23" s="311"/>
      <c r="Q23" s="311"/>
      <c r="R23" s="311"/>
      <c r="S23" s="171"/>
    </row>
    <row r="24" spans="1:19" ht="15.75">
      <c r="A24" s="192"/>
      <c r="B24" s="192"/>
      <c r="C24" s="184" t="s">
        <v>19</v>
      </c>
      <c r="D24" s="184"/>
      <c r="E24" s="184"/>
      <c r="F24" s="184"/>
      <c r="G24" s="61">
        <v>0</v>
      </c>
      <c r="H24" s="256">
        <f t="shared" si="0"/>
        <v>0</v>
      </c>
      <c r="I24" s="256"/>
      <c r="J24" s="256"/>
      <c r="K24" s="256"/>
      <c r="L24" s="256">
        <f t="shared" si="1"/>
        <v>0</v>
      </c>
      <c r="M24" s="256"/>
      <c r="N24" s="231"/>
      <c r="O24" s="170"/>
      <c r="P24" s="311"/>
      <c r="Q24" s="311"/>
      <c r="R24" s="311"/>
      <c r="S24" s="171"/>
    </row>
    <row r="25" spans="1:19" ht="15.75">
      <c r="A25" s="192"/>
      <c r="B25" s="192"/>
      <c r="C25" s="184" t="s">
        <v>20</v>
      </c>
      <c r="D25" s="184"/>
      <c r="E25" s="184"/>
      <c r="F25" s="184"/>
      <c r="G25" s="61">
        <v>0</v>
      </c>
      <c r="H25" s="256">
        <f t="shared" si="0"/>
        <v>0</v>
      </c>
      <c r="I25" s="256"/>
      <c r="J25" s="256"/>
      <c r="K25" s="256"/>
      <c r="L25" s="256">
        <f t="shared" si="1"/>
        <v>0</v>
      </c>
      <c r="M25" s="256"/>
      <c r="N25" s="231"/>
      <c r="O25" s="170"/>
      <c r="P25" s="311"/>
      <c r="Q25" s="311"/>
      <c r="R25" s="311"/>
      <c r="S25" s="171"/>
    </row>
    <row r="26" spans="1:19" ht="15.75">
      <c r="A26" s="192"/>
      <c r="B26" s="192"/>
      <c r="C26" s="184" t="s">
        <v>21</v>
      </c>
      <c r="D26" s="184"/>
      <c r="E26" s="184"/>
      <c r="F26" s="184"/>
      <c r="G26" s="61">
        <v>0</v>
      </c>
      <c r="H26" s="256">
        <f t="shared" si="0"/>
        <v>0</v>
      </c>
      <c r="I26" s="256"/>
      <c r="J26" s="256"/>
      <c r="K26" s="256"/>
      <c r="L26" s="256">
        <f t="shared" si="1"/>
        <v>0</v>
      </c>
      <c r="M26" s="256"/>
      <c r="N26" s="231"/>
      <c r="O26" s="170"/>
      <c r="P26" s="311"/>
      <c r="Q26" s="311"/>
      <c r="R26" s="311"/>
      <c r="S26" s="171"/>
    </row>
    <row r="27" spans="1:19" ht="15.75">
      <c r="A27" s="192"/>
      <c r="B27" s="192"/>
      <c r="C27" s="184" t="s">
        <v>100</v>
      </c>
      <c r="D27" s="184"/>
      <c r="E27" s="184"/>
      <c r="F27" s="184"/>
      <c r="G27" s="61">
        <v>1158.77</v>
      </c>
      <c r="H27" s="256">
        <f>G27</f>
        <v>1158.77</v>
      </c>
      <c r="I27" s="256"/>
      <c r="J27" s="256"/>
      <c r="K27" s="256"/>
      <c r="L27" s="256">
        <f t="shared" si="1"/>
        <v>0</v>
      </c>
      <c r="M27" s="256"/>
      <c r="N27" s="231"/>
      <c r="O27" s="170"/>
      <c r="P27" s="311"/>
      <c r="Q27" s="311"/>
      <c r="R27" s="311"/>
      <c r="S27" s="171"/>
    </row>
    <row r="28" spans="1:19" ht="15.75">
      <c r="A28" s="192"/>
      <c r="B28" s="192"/>
      <c r="C28" s="184" t="s">
        <v>101</v>
      </c>
      <c r="D28" s="184"/>
      <c r="E28" s="184"/>
      <c r="F28" s="184"/>
      <c r="G28" s="61">
        <v>637.25</v>
      </c>
      <c r="H28" s="256">
        <f>G28</f>
        <v>637.25</v>
      </c>
      <c r="I28" s="256"/>
      <c r="J28" s="256"/>
      <c r="K28" s="256"/>
      <c r="L28" s="256">
        <f t="shared" si="1"/>
        <v>0</v>
      </c>
      <c r="M28" s="256"/>
      <c r="N28" s="231"/>
      <c r="O28" s="170"/>
      <c r="P28" s="311"/>
      <c r="Q28" s="311"/>
      <c r="R28" s="311"/>
      <c r="S28" s="171"/>
    </row>
    <row r="29" spans="1:19" ht="15.75">
      <c r="A29" s="192"/>
      <c r="B29" s="192"/>
      <c r="C29" s="184" t="s">
        <v>107</v>
      </c>
      <c r="D29" s="184"/>
      <c r="E29" s="184"/>
      <c r="F29" s="184"/>
      <c r="G29" s="61">
        <v>0</v>
      </c>
      <c r="H29" s="256">
        <f>G29</f>
        <v>0</v>
      </c>
      <c r="I29" s="256"/>
      <c r="J29" s="256"/>
      <c r="K29" s="256"/>
      <c r="L29" s="256">
        <f t="shared" si="1"/>
        <v>0</v>
      </c>
      <c r="M29" s="256"/>
      <c r="N29" s="231"/>
      <c r="O29" s="170"/>
      <c r="P29" s="311"/>
      <c r="Q29" s="311"/>
      <c r="R29" s="311"/>
      <c r="S29" s="171"/>
    </row>
    <row r="30" spans="1:19" ht="15.75">
      <c r="A30" s="192"/>
      <c r="B30" s="192"/>
      <c r="C30" s="184" t="s">
        <v>22</v>
      </c>
      <c r="D30" s="184"/>
      <c r="E30" s="184"/>
      <c r="F30" s="184"/>
      <c r="G30" s="61">
        <v>0</v>
      </c>
      <c r="H30" s="256">
        <f>G30</f>
        <v>0</v>
      </c>
      <c r="I30" s="256"/>
      <c r="J30" s="256"/>
      <c r="K30" s="256"/>
      <c r="L30" s="256">
        <f t="shared" si="1"/>
        <v>0</v>
      </c>
      <c r="M30" s="256"/>
      <c r="N30" s="231"/>
      <c r="O30" s="170"/>
      <c r="P30" s="311"/>
      <c r="Q30" s="311"/>
      <c r="R30" s="311"/>
      <c r="S30" s="171"/>
    </row>
    <row r="31" spans="1:19" ht="15.75">
      <c r="A31" s="192"/>
      <c r="B31" s="192"/>
      <c r="C31" s="184" t="s">
        <v>23</v>
      </c>
      <c r="D31" s="184"/>
      <c r="E31" s="184"/>
      <c r="F31" s="184"/>
      <c r="G31" s="61">
        <v>0</v>
      </c>
      <c r="H31" s="256">
        <f t="shared" si="0"/>
        <v>0</v>
      </c>
      <c r="I31" s="256"/>
      <c r="J31" s="256"/>
      <c r="K31" s="256"/>
      <c r="L31" s="256">
        <f t="shared" si="1"/>
        <v>0</v>
      </c>
      <c r="M31" s="256"/>
      <c r="N31" s="231"/>
      <c r="O31" s="170"/>
      <c r="P31" s="311"/>
      <c r="Q31" s="311"/>
      <c r="R31" s="311"/>
      <c r="S31" s="171"/>
    </row>
    <row r="32" spans="1:19" ht="15.75">
      <c r="A32" s="192"/>
      <c r="B32" s="192"/>
      <c r="C32" s="184" t="s">
        <v>24</v>
      </c>
      <c r="D32" s="184"/>
      <c r="E32" s="184"/>
      <c r="F32" s="184"/>
      <c r="G32" s="61">
        <v>21987.5</v>
      </c>
      <c r="H32" s="256">
        <f t="shared" si="0"/>
        <v>15840.456989247312</v>
      </c>
      <c r="I32" s="256"/>
      <c r="J32" s="256"/>
      <c r="K32" s="256"/>
      <c r="L32" s="256">
        <f t="shared" si="1"/>
        <v>6147.0430107526881</v>
      </c>
      <c r="M32" s="256"/>
      <c r="N32" s="231"/>
      <c r="O32" s="170"/>
      <c r="P32" s="311"/>
      <c r="Q32" s="311"/>
      <c r="R32" s="311"/>
      <c r="S32" s="171"/>
    </row>
    <row r="33" spans="1:19" ht="15.75">
      <c r="A33" s="192"/>
      <c r="B33" s="192"/>
      <c r="C33" s="184" t="s">
        <v>25</v>
      </c>
      <c r="D33" s="184"/>
      <c r="E33" s="184"/>
      <c r="F33" s="184"/>
      <c r="G33" s="61">
        <v>11457.67</v>
      </c>
      <c r="H33" s="256">
        <f t="shared" si="0"/>
        <v>8254.4504301075285</v>
      </c>
      <c r="I33" s="256"/>
      <c r="J33" s="256"/>
      <c r="K33" s="256"/>
      <c r="L33" s="256">
        <f t="shared" si="1"/>
        <v>3203.2195698924716</v>
      </c>
      <c r="M33" s="256"/>
      <c r="N33" s="231"/>
      <c r="O33" s="170"/>
      <c r="P33" s="311"/>
      <c r="Q33" s="311"/>
      <c r="R33" s="311"/>
      <c r="S33" s="171"/>
    </row>
    <row r="34" spans="1:19" ht="15.75">
      <c r="A34" s="192"/>
      <c r="B34" s="192"/>
      <c r="C34" s="184" t="s">
        <v>26</v>
      </c>
      <c r="D34" s="184"/>
      <c r="E34" s="184"/>
      <c r="F34" s="184"/>
      <c r="G34" s="61">
        <v>0</v>
      </c>
      <c r="H34" s="256">
        <f t="shared" si="0"/>
        <v>0</v>
      </c>
      <c r="I34" s="256"/>
      <c r="J34" s="256"/>
      <c r="K34" s="256"/>
      <c r="L34" s="256">
        <f t="shared" si="1"/>
        <v>0</v>
      </c>
      <c r="M34" s="256"/>
      <c r="N34" s="231"/>
      <c r="O34" s="170"/>
      <c r="P34" s="311"/>
      <c r="Q34" s="311"/>
      <c r="R34" s="311"/>
      <c r="S34" s="171"/>
    </row>
    <row r="35" spans="1:19" ht="15.75">
      <c r="A35" s="192"/>
      <c r="B35" s="192"/>
      <c r="C35" s="184" t="s">
        <v>27</v>
      </c>
      <c r="D35" s="184"/>
      <c r="E35" s="184"/>
      <c r="F35" s="184"/>
      <c r="G35" s="61">
        <v>0</v>
      </c>
      <c r="H35" s="256">
        <f t="shared" si="0"/>
        <v>0</v>
      </c>
      <c r="I35" s="256"/>
      <c r="J35" s="256"/>
      <c r="K35" s="256"/>
      <c r="L35" s="256">
        <f t="shared" si="1"/>
        <v>0</v>
      </c>
      <c r="M35" s="256"/>
      <c r="N35" s="231"/>
      <c r="O35" s="170"/>
      <c r="P35" s="311"/>
      <c r="Q35" s="311"/>
      <c r="R35" s="311"/>
      <c r="S35" s="171"/>
    </row>
    <row r="36" spans="1:19" ht="15.75">
      <c r="A36" s="192"/>
      <c r="B36" s="192"/>
      <c r="C36" s="184" t="s">
        <v>28</v>
      </c>
      <c r="D36" s="184"/>
      <c r="E36" s="184"/>
      <c r="F36" s="184"/>
      <c r="G36" s="61">
        <v>0</v>
      </c>
      <c r="H36" s="256">
        <f t="shared" si="0"/>
        <v>0</v>
      </c>
      <c r="I36" s="256"/>
      <c r="J36" s="256"/>
      <c r="K36" s="256"/>
      <c r="L36" s="256">
        <f t="shared" si="1"/>
        <v>0</v>
      </c>
      <c r="M36" s="256"/>
      <c r="N36" s="231"/>
      <c r="O36" s="170"/>
      <c r="P36" s="311"/>
      <c r="Q36" s="311"/>
      <c r="R36" s="311"/>
      <c r="S36" s="171"/>
    </row>
    <row r="37" spans="1:19" ht="15.75">
      <c r="A37" s="192"/>
      <c r="B37" s="192"/>
      <c r="C37" s="184" t="s">
        <v>51</v>
      </c>
      <c r="D37" s="184"/>
      <c r="E37" s="184"/>
      <c r="F37" s="184"/>
      <c r="G37" s="61">
        <v>8138.89</v>
      </c>
      <c r="H37" s="256">
        <f t="shared" si="0"/>
        <v>5863.5013978494626</v>
      </c>
      <c r="I37" s="256"/>
      <c r="J37" s="256"/>
      <c r="K37" s="256"/>
      <c r="L37" s="256">
        <f t="shared" si="1"/>
        <v>2275.3886021505377</v>
      </c>
      <c r="M37" s="256"/>
      <c r="N37" s="231"/>
      <c r="O37" s="170"/>
      <c r="P37" s="311"/>
      <c r="Q37" s="311"/>
      <c r="R37" s="311"/>
      <c r="S37" s="171"/>
    </row>
    <row r="38" spans="1:19" ht="15.75">
      <c r="A38" s="192"/>
      <c r="B38" s="192"/>
      <c r="C38" s="184" t="s">
        <v>29</v>
      </c>
      <c r="D38" s="184"/>
      <c r="E38" s="184"/>
      <c r="F38" s="184"/>
      <c r="G38" s="61">
        <v>0</v>
      </c>
      <c r="H38" s="256">
        <f t="shared" si="0"/>
        <v>0</v>
      </c>
      <c r="I38" s="256"/>
      <c r="J38" s="256"/>
      <c r="K38" s="256"/>
      <c r="L38" s="256">
        <f t="shared" si="1"/>
        <v>0</v>
      </c>
      <c r="M38" s="256"/>
      <c r="N38" s="231"/>
      <c r="O38" s="170"/>
      <c r="P38" s="311"/>
      <c r="Q38" s="311"/>
      <c r="R38" s="311"/>
      <c r="S38" s="171"/>
    </row>
    <row r="39" spans="1:19" ht="18.75">
      <c r="A39" s="200" t="s">
        <v>33</v>
      </c>
      <c r="B39" s="200"/>
      <c r="C39" s="183"/>
      <c r="D39" s="183"/>
      <c r="E39" s="183"/>
      <c r="F39" s="183"/>
      <c r="G39" s="61">
        <f>SUM(G22:G38)</f>
        <v>43380.08</v>
      </c>
      <c r="H39" s="256">
        <f>SUM(H22:K38)</f>
        <v>31754.428817204302</v>
      </c>
      <c r="I39" s="183"/>
      <c r="J39" s="183"/>
      <c r="K39" s="183"/>
      <c r="L39" s="304">
        <f>G39-H39</f>
        <v>11625.6511827957</v>
      </c>
      <c r="M39" s="304"/>
      <c r="N39" s="19">
        <v>1</v>
      </c>
      <c r="O39" s="165"/>
      <c r="P39" s="312"/>
      <c r="Q39" s="312"/>
      <c r="R39" s="312"/>
      <c r="S39" s="166"/>
    </row>
    <row r="40" spans="1:19" ht="15.75">
      <c r="A40" s="195" t="s">
        <v>39</v>
      </c>
      <c r="B40" s="195"/>
      <c r="C40" s="195"/>
      <c r="D40" s="195"/>
      <c r="E40" s="195"/>
      <c r="F40" s="195"/>
      <c r="G40" s="195"/>
      <c r="H40" s="195"/>
      <c r="I40" s="195"/>
      <c r="J40" s="195"/>
      <c r="K40" s="195"/>
      <c r="L40" s="195"/>
      <c r="M40" s="195"/>
      <c r="N40" s="36"/>
      <c r="O40" s="306"/>
      <c r="P40" s="306"/>
      <c r="Q40" s="306"/>
      <c r="R40" s="307"/>
      <c r="S40" s="1"/>
    </row>
    <row r="41" spans="1:19" ht="79.5" customHeight="1">
      <c r="A41" s="214"/>
      <c r="B41" s="214"/>
      <c r="C41" s="212" t="s">
        <v>35</v>
      </c>
      <c r="D41" s="212"/>
      <c r="E41" s="212"/>
      <c r="F41" s="212"/>
      <c r="G41" s="68" t="s">
        <v>36</v>
      </c>
      <c r="H41" s="214" t="s">
        <v>78</v>
      </c>
      <c r="I41" s="214"/>
      <c r="J41" s="214"/>
      <c r="K41" s="214"/>
      <c r="L41" s="214" t="s">
        <v>38</v>
      </c>
      <c r="M41" s="214"/>
      <c r="N41" s="73"/>
      <c r="O41" s="68" t="s">
        <v>124</v>
      </c>
      <c r="P41" s="75" t="s">
        <v>127</v>
      </c>
      <c r="Q41" s="68" t="s">
        <v>61</v>
      </c>
      <c r="R41" s="68" t="s">
        <v>111</v>
      </c>
      <c r="S41" s="71"/>
    </row>
    <row r="42" spans="1:19" ht="15" customHeight="1">
      <c r="A42" s="204" t="s">
        <v>105</v>
      </c>
      <c r="B42" s="204"/>
      <c r="C42" s="252" t="s">
        <v>93</v>
      </c>
      <c r="D42" s="252"/>
      <c r="E42" s="252"/>
      <c r="F42" s="252"/>
      <c r="G42" s="69">
        <v>1879.27</v>
      </c>
      <c r="H42" s="253">
        <f>($G42/$J$13*$J$14)+($G42/$J$13*$J$15/2)</f>
        <v>1127.5619999999999</v>
      </c>
      <c r="I42" s="253"/>
      <c r="J42" s="253"/>
      <c r="K42" s="253"/>
      <c r="L42" s="253">
        <f>G42-H42</f>
        <v>751.70800000000008</v>
      </c>
      <c r="M42" s="253"/>
      <c r="N42" s="254"/>
      <c r="O42" s="422">
        <f>H42+H43</f>
        <v>1896.3539999999998</v>
      </c>
      <c r="P42" s="425"/>
      <c r="Q42" s="367">
        <f>L42+L43</f>
        <v>1264.2360000000001</v>
      </c>
      <c r="R42" s="409">
        <f>L44+L45</f>
        <v>956.71600000000001</v>
      </c>
      <c r="S42" s="395">
        <v>2</v>
      </c>
    </row>
    <row r="43" spans="1:19" ht="15.75">
      <c r="A43" s="204"/>
      <c r="B43" s="204"/>
      <c r="C43" s="252" t="s">
        <v>92</v>
      </c>
      <c r="D43" s="252"/>
      <c r="E43" s="252"/>
      <c r="F43" s="252"/>
      <c r="G43" s="69">
        <v>1281.32</v>
      </c>
      <c r="H43" s="253">
        <f t="shared" ref="H43:H45" si="2">($G43/$J$13*$J$14)+($G43/$J$13*$J$15/2)</f>
        <v>768.79199999999992</v>
      </c>
      <c r="I43" s="253"/>
      <c r="J43" s="253"/>
      <c r="K43" s="253"/>
      <c r="L43" s="253">
        <f t="shared" ref="L43:L45" si="3">G43-H43</f>
        <v>512.52800000000002</v>
      </c>
      <c r="M43" s="253"/>
      <c r="N43" s="254"/>
      <c r="O43" s="423"/>
      <c r="P43" s="426"/>
      <c r="Q43" s="431"/>
      <c r="R43" s="433"/>
      <c r="S43" s="396"/>
    </row>
    <row r="44" spans="1:19" ht="15.75">
      <c r="A44" s="204"/>
      <c r="B44" s="204"/>
      <c r="C44" s="252" t="s">
        <v>94</v>
      </c>
      <c r="D44" s="252"/>
      <c r="E44" s="252"/>
      <c r="F44" s="252"/>
      <c r="G44" s="69">
        <v>1537.58</v>
      </c>
      <c r="H44" s="253">
        <f t="shared" si="2"/>
        <v>922.54799999999989</v>
      </c>
      <c r="I44" s="253"/>
      <c r="J44" s="253"/>
      <c r="K44" s="253"/>
      <c r="L44" s="253">
        <f t="shared" si="3"/>
        <v>615.03200000000004</v>
      </c>
      <c r="M44" s="253"/>
      <c r="N44" s="254"/>
      <c r="O44" s="427"/>
      <c r="P44" s="429">
        <f>H44+H45</f>
        <v>1435.0740000000001</v>
      </c>
      <c r="Q44" s="431"/>
      <c r="R44" s="433"/>
      <c r="S44" s="396"/>
    </row>
    <row r="45" spans="1:19" ht="15.75">
      <c r="A45" s="204"/>
      <c r="B45" s="204"/>
      <c r="C45" s="252" t="s">
        <v>91</v>
      </c>
      <c r="D45" s="252"/>
      <c r="E45" s="252"/>
      <c r="F45" s="252"/>
      <c r="G45" s="69">
        <v>854.21</v>
      </c>
      <c r="H45" s="253">
        <f t="shared" si="2"/>
        <v>512.52600000000007</v>
      </c>
      <c r="I45" s="253"/>
      <c r="J45" s="253"/>
      <c r="K45" s="253"/>
      <c r="L45" s="253">
        <f t="shared" si="3"/>
        <v>341.68399999999997</v>
      </c>
      <c r="M45" s="253"/>
      <c r="N45" s="254"/>
      <c r="O45" s="428"/>
      <c r="P45" s="430"/>
      <c r="Q45" s="432"/>
      <c r="R45" s="434"/>
      <c r="S45" s="397"/>
    </row>
    <row r="46" spans="1:19" ht="15.75">
      <c r="A46" s="200" t="s">
        <v>33</v>
      </c>
      <c r="B46" s="200"/>
      <c r="C46" s="251"/>
      <c r="D46" s="251"/>
      <c r="E46" s="251"/>
      <c r="F46" s="251"/>
      <c r="G46" s="69"/>
      <c r="H46" s="253"/>
      <c r="I46" s="253"/>
      <c r="J46" s="253"/>
      <c r="K46" s="253"/>
      <c r="L46" s="301">
        <f>SUM(L42:M45)</f>
        <v>2220.9520000000002</v>
      </c>
      <c r="M46" s="301"/>
      <c r="N46" s="76"/>
      <c r="O46" s="302"/>
      <c r="P46" s="424"/>
      <c r="Q46" s="71"/>
      <c r="R46" s="71"/>
      <c r="S46" s="1"/>
    </row>
    <row r="47" spans="1:19" ht="15.75">
      <c r="A47" s="195" t="s">
        <v>44</v>
      </c>
      <c r="B47" s="195"/>
      <c r="C47" s="195"/>
      <c r="D47" s="195"/>
      <c r="E47" s="195"/>
      <c r="F47" s="195"/>
      <c r="G47" s="195"/>
      <c r="H47" s="195"/>
      <c r="I47" s="195"/>
      <c r="J47" s="195"/>
      <c r="K47" s="195"/>
      <c r="L47" s="195"/>
      <c r="M47" s="195"/>
      <c r="N47" s="289"/>
      <c r="O47" s="290"/>
      <c r="P47" s="290"/>
      <c r="Q47" s="168"/>
      <c r="R47" s="169"/>
      <c r="S47" s="1"/>
    </row>
    <row r="48" spans="1:19" ht="15" customHeight="1">
      <c r="A48" s="192" t="s">
        <v>45</v>
      </c>
      <c r="B48" s="192"/>
      <c r="C48" s="212" t="s">
        <v>46</v>
      </c>
      <c r="D48" s="212"/>
      <c r="E48" s="212"/>
      <c r="F48" s="212"/>
      <c r="G48" s="214" t="s">
        <v>47</v>
      </c>
      <c r="H48" s="214" t="s">
        <v>65</v>
      </c>
      <c r="I48" s="214"/>
      <c r="J48" s="214" t="s">
        <v>106</v>
      </c>
      <c r="K48" s="214"/>
      <c r="L48" s="214" t="s">
        <v>48</v>
      </c>
      <c r="M48" s="214"/>
      <c r="N48" s="283"/>
      <c r="O48" s="163"/>
      <c r="P48" s="341"/>
      <c r="Q48" s="341"/>
      <c r="R48" s="341"/>
      <c r="S48" s="164"/>
    </row>
    <row r="49" spans="1:19" ht="32.25" customHeight="1">
      <c r="A49" s="192"/>
      <c r="B49" s="192"/>
      <c r="C49" s="212"/>
      <c r="D49" s="212"/>
      <c r="E49" s="212"/>
      <c r="F49" s="212"/>
      <c r="G49" s="214"/>
      <c r="H49" s="214"/>
      <c r="I49" s="214"/>
      <c r="J49" s="214"/>
      <c r="K49" s="214"/>
      <c r="L49" s="214"/>
      <c r="M49" s="214"/>
      <c r="N49" s="283"/>
      <c r="O49" s="170"/>
      <c r="P49" s="311"/>
      <c r="Q49" s="311"/>
      <c r="R49" s="311"/>
      <c r="S49" s="171"/>
    </row>
    <row r="50" spans="1:19" ht="15.75">
      <c r="A50" s="192"/>
      <c r="B50" s="192"/>
      <c r="C50" s="184" t="s">
        <v>49</v>
      </c>
      <c r="D50" s="184"/>
      <c r="E50" s="184"/>
      <c r="F50" s="184"/>
      <c r="G50" s="70">
        <v>3010.38</v>
      </c>
      <c r="H50" s="256">
        <f>H32-(H44+H45)</f>
        <v>14405.382989247311</v>
      </c>
      <c r="I50" s="256"/>
      <c r="J50" s="256">
        <f>(H50*J16)-D12</f>
        <v>1608.9921573767551</v>
      </c>
      <c r="K50" s="256"/>
      <c r="L50" s="256">
        <f>IF(J50&lt;=0,G50,G50-J50)</f>
        <v>1401.387842623245</v>
      </c>
      <c r="M50" s="256"/>
      <c r="N50" s="231"/>
      <c r="O50" s="170"/>
      <c r="P50" s="311"/>
      <c r="Q50" s="311"/>
      <c r="R50" s="311"/>
      <c r="S50" s="171"/>
    </row>
    <row r="51" spans="1:19" ht="15.75">
      <c r="A51" s="192"/>
      <c r="B51" s="192"/>
      <c r="C51" s="184" t="s">
        <v>50</v>
      </c>
      <c r="D51" s="184"/>
      <c r="E51" s="184"/>
      <c r="F51" s="184"/>
      <c r="G51" s="70">
        <v>213.81</v>
      </c>
      <c r="H51" s="256"/>
      <c r="I51" s="256"/>
      <c r="J51" s="256">
        <f>G51</f>
        <v>213.81</v>
      </c>
      <c r="K51" s="256"/>
      <c r="L51" s="256">
        <f>G51-J51</f>
        <v>0</v>
      </c>
      <c r="M51" s="256"/>
      <c r="N51" s="231"/>
      <c r="O51" s="170"/>
      <c r="P51" s="311"/>
      <c r="Q51" s="311"/>
      <c r="R51" s="311"/>
      <c r="S51" s="171"/>
    </row>
    <row r="52" spans="1:19" ht="18.75">
      <c r="A52" s="200" t="s">
        <v>33</v>
      </c>
      <c r="B52" s="200"/>
      <c r="C52" s="198"/>
      <c r="D52" s="198"/>
      <c r="E52" s="198"/>
      <c r="F52" s="198"/>
      <c r="G52" s="1"/>
      <c r="H52" s="236"/>
      <c r="I52" s="236"/>
      <c r="J52" s="236"/>
      <c r="K52" s="236"/>
      <c r="L52" s="237">
        <f>SUM(L50+L51)</f>
        <v>1401.387842623245</v>
      </c>
      <c r="M52" s="237"/>
      <c r="N52" s="19">
        <v>3</v>
      </c>
      <c r="O52" s="170"/>
      <c r="P52" s="311"/>
      <c r="Q52" s="311"/>
      <c r="R52" s="311"/>
      <c r="S52" s="171"/>
    </row>
    <row r="53" spans="1:19" ht="18.75" customHeight="1">
      <c r="A53" s="195" t="s">
        <v>112</v>
      </c>
      <c r="B53" s="195"/>
      <c r="C53" s="195"/>
      <c r="D53" s="195"/>
      <c r="E53" s="195"/>
      <c r="F53" s="195"/>
      <c r="G53" s="195"/>
      <c r="H53" s="195"/>
      <c r="I53" s="195"/>
      <c r="J53" s="195"/>
      <c r="K53" s="195"/>
      <c r="L53" s="195"/>
      <c r="M53" s="195"/>
      <c r="N53" s="57"/>
      <c r="O53" s="170"/>
      <c r="P53" s="311"/>
      <c r="Q53" s="311"/>
      <c r="R53" s="311"/>
      <c r="S53" s="171"/>
    </row>
    <row r="54" spans="1:19" ht="14.45" customHeight="1">
      <c r="A54" s="192" t="s">
        <v>108</v>
      </c>
      <c r="B54" s="192"/>
      <c r="C54" s="284" t="s">
        <v>72</v>
      </c>
      <c r="D54" s="285"/>
      <c r="E54" s="285"/>
      <c r="F54" s="285"/>
      <c r="G54" s="213">
        <f>L39-(R42+L52)</f>
        <v>9267.5473401724557</v>
      </c>
      <c r="H54" s="213"/>
      <c r="I54" s="213"/>
      <c r="J54" s="213"/>
      <c r="K54" s="213"/>
      <c r="L54" s="213"/>
      <c r="M54" s="213"/>
      <c r="N54" s="229"/>
      <c r="O54" s="170"/>
      <c r="P54" s="311"/>
      <c r="Q54" s="311"/>
      <c r="R54" s="311"/>
      <c r="S54" s="171"/>
    </row>
    <row r="55" spans="1:19" ht="14.45" customHeight="1">
      <c r="A55" s="192"/>
      <c r="B55" s="192"/>
      <c r="C55" s="285"/>
      <c r="D55" s="285"/>
      <c r="E55" s="285"/>
      <c r="F55" s="285"/>
      <c r="G55" s="213"/>
      <c r="H55" s="213"/>
      <c r="I55" s="213"/>
      <c r="J55" s="213"/>
      <c r="K55" s="213"/>
      <c r="L55" s="213"/>
      <c r="M55" s="213"/>
      <c r="N55" s="229"/>
      <c r="O55" s="165"/>
      <c r="P55" s="312"/>
      <c r="Q55" s="312"/>
      <c r="R55" s="312"/>
      <c r="S55" s="166"/>
    </row>
    <row r="58" spans="1:19" ht="55.5" customHeight="1">
      <c r="A58" s="281" t="s">
        <v>182</v>
      </c>
      <c r="B58" s="281"/>
      <c r="C58" s="281"/>
      <c r="D58" s="281"/>
      <c r="F58" s="282" t="s">
        <v>183</v>
      </c>
      <c r="G58" s="282"/>
      <c r="H58" s="282"/>
      <c r="I58" s="282"/>
      <c r="J58" s="282"/>
      <c r="L58" s="234" t="s">
        <v>186</v>
      </c>
      <c r="M58" s="234"/>
      <c r="N58" s="234"/>
      <c r="O58" s="234"/>
    </row>
    <row r="59" spans="1:19">
      <c r="A59" s="205" t="s">
        <v>54</v>
      </c>
      <c r="B59" s="205"/>
      <c r="C59" s="205"/>
      <c r="D59" s="125">
        <f>H32</f>
        <v>15840.456989247312</v>
      </c>
      <c r="F59" s="205" t="s">
        <v>65</v>
      </c>
      <c r="G59" s="205"/>
      <c r="H59" s="205"/>
      <c r="I59" s="205"/>
      <c r="J59" s="125">
        <f>D16/J13*J14</f>
        <v>3265.9516666666668</v>
      </c>
    </row>
    <row r="60" spans="1:19">
      <c r="A60" s="205" t="s">
        <v>55</v>
      </c>
      <c r="B60" s="205"/>
      <c r="C60" s="205"/>
      <c r="D60" s="125">
        <f>H44+H45</f>
        <v>1435.0740000000001</v>
      </c>
      <c r="F60" s="209" t="s">
        <v>66</v>
      </c>
      <c r="G60" s="209"/>
      <c r="H60" s="209"/>
      <c r="I60" s="209"/>
      <c r="J60" s="125">
        <f>(J59*J16)-D12</f>
        <v>-1398.6533333333332</v>
      </c>
    </row>
    <row r="61" spans="1:19" ht="37.5">
      <c r="A61" s="205" t="s">
        <v>56</v>
      </c>
      <c r="B61" s="205"/>
      <c r="C61" s="205"/>
      <c r="D61" s="125">
        <f>D59-D60</f>
        <v>14405.382989247311</v>
      </c>
      <c r="F61" s="205" t="s">
        <v>67</v>
      </c>
      <c r="G61" s="205"/>
      <c r="H61" s="205"/>
      <c r="I61" s="205"/>
      <c r="J61" s="127">
        <f>IF(J60&lt;=0,G50,G50-J60)</f>
        <v>3010.38</v>
      </c>
      <c r="K61" s="133" t="s">
        <v>184</v>
      </c>
    </row>
    <row r="62" spans="1:19">
      <c r="A62" s="205" t="s">
        <v>57</v>
      </c>
      <c r="B62" s="205"/>
      <c r="C62" s="205"/>
      <c r="D62" s="126">
        <v>0.27</v>
      </c>
      <c r="F62" s="206"/>
      <c r="G62" s="206"/>
      <c r="H62" s="206"/>
      <c r="I62" s="5"/>
    </row>
    <row r="63" spans="1:19">
      <c r="A63" s="205" t="s">
        <v>58</v>
      </c>
      <c r="B63" s="205"/>
      <c r="C63" s="205"/>
      <c r="D63" s="125">
        <f>(D61*D62)-D12</f>
        <v>1608.9934070967743</v>
      </c>
      <c r="F63" s="206"/>
      <c r="G63" s="206"/>
      <c r="H63" s="206"/>
      <c r="I63" s="4"/>
    </row>
    <row r="64" spans="1:19" ht="30">
      <c r="A64" s="205" t="s">
        <v>59</v>
      </c>
      <c r="B64" s="205"/>
      <c r="C64" s="205"/>
      <c r="D64" s="127">
        <f>IF(D63&lt;=0,G50,G50-D63)</f>
        <v>1401.3865929032258</v>
      </c>
      <c r="E64" s="131" t="s">
        <v>185</v>
      </c>
      <c r="F64" s="206"/>
      <c r="G64" s="206"/>
      <c r="H64" s="206"/>
      <c r="I64" s="7"/>
    </row>
  </sheetData>
  <mergeCells count="198">
    <mergeCell ref="O5:S5"/>
    <mergeCell ref="O6:S17"/>
    <mergeCell ref="A4:S4"/>
    <mergeCell ref="O18:S18"/>
    <mergeCell ref="O19:S21"/>
    <mergeCell ref="Q47:R47"/>
    <mergeCell ref="Q42:Q45"/>
    <mergeCell ref="R42:R45"/>
    <mergeCell ref="L51:M51"/>
    <mergeCell ref="C50:F50"/>
    <mergeCell ref="H50:I50"/>
    <mergeCell ref="J50:K50"/>
    <mergeCell ref="L50:M50"/>
    <mergeCell ref="N50:N51"/>
    <mergeCell ref="C51:F51"/>
    <mergeCell ref="H51:I51"/>
    <mergeCell ref="J51:K51"/>
    <mergeCell ref="A47:M47"/>
    <mergeCell ref="N47:P47"/>
    <mergeCell ref="A48:B51"/>
    <mergeCell ref="C48:F49"/>
    <mergeCell ref="G48:G49"/>
    <mergeCell ref="H48:I49"/>
    <mergeCell ref="J48:K49"/>
    <mergeCell ref="A64:C64"/>
    <mergeCell ref="F64:H64"/>
    <mergeCell ref="A61:C61"/>
    <mergeCell ref="F61:I61"/>
    <mergeCell ref="A62:C62"/>
    <mergeCell ref="F62:H62"/>
    <mergeCell ref="A63:C63"/>
    <mergeCell ref="F63:H63"/>
    <mergeCell ref="N54:N55"/>
    <mergeCell ref="A58:D58"/>
    <mergeCell ref="F58:J58"/>
    <mergeCell ref="A59:C59"/>
    <mergeCell ref="F59:I59"/>
    <mergeCell ref="A60:C60"/>
    <mergeCell ref="F60:I60"/>
    <mergeCell ref="A54:B55"/>
    <mergeCell ref="C54:F55"/>
    <mergeCell ref="G54:M55"/>
    <mergeCell ref="L58:O58"/>
    <mergeCell ref="L48:M49"/>
    <mergeCell ref="N48:N49"/>
    <mergeCell ref="O48:S55"/>
    <mergeCell ref="A52:B52"/>
    <mergeCell ref="C52:F52"/>
    <mergeCell ref="H52:K52"/>
    <mergeCell ref="L52:M52"/>
    <mergeCell ref="A46:B46"/>
    <mergeCell ref="C46:F46"/>
    <mergeCell ref="H46:K46"/>
    <mergeCell ref="L46:M46"/>
    <mergeCell ref="N42:N43"/>
    <mergeCell ref="O42:O43"/>
    <mergeCell ref="C45:F45"/>
    <mergeCell ref="H45:K45"/>
    <mergeCell ref="O46:P46"/>
    <mergeCell ref="L45:M45"/>
    <mergeCell ref="P42:P43"/>
    <mergeCell ref="C43:F43"/>
    <mergeCell ref="H43:K43"/>
    <mergeCell ref="L43:M43"/>
    <mergeCell ref="C44:F44"/>
    <mergeCell ref="H44:K44"/>
    <mergeCell ref="L44:M44"/>
    <mergeCell ref="N44:N45"/>
    <mergeCell ref="O44:O45"/>
    <mergeCell ref="P44:P45"/>
    <mergeCell ref="A42:B45"/>
    <mergeCell ref="C42:F42"/>
    <mergeCell ref="H42:K42"/>
    <mergeCell ref="L42:M42"/>
    <mergeCell ref="A39:B39"/>
    <mergeCell ref="C39:F39"/>
    <mergeCell ref="H39:K39"/>
    <mergeCell ref="L39:M39"/>
    <mergeCell ref="H30:K30"/>
    <mergeCell ref="L30:M30"/>
    <mergeCell ref="C31:F31"/>
    <mergeCell ref="H31:K31"/>
    <mergeCell ref="L31:M31"/>
    <mergeCell ref="H34:K34"/>
    <mergeCell ref="L34:M34"/>
    <mergeCell ref="C35:F35"/>
    <mergeCell ref="H35:K35"/>
    <mergeCell ref="L35:M35"/>
    <mergeCell ref="C33:F33"/>
    <mergeCell ref="H33:K33"/>
    <mergeCell ref="L33:M33"/>
    <mergeCell ref="L37:M37"/>
    <mergeCell ref="C34:F34"/>
    <mergeCell ref="L27:M27"/>
    <mergeCell ref="C32:F32"/>
    <mergeCell ref="H32:K32"/>
    <mergeCell ref="H24:K24"/>
    <mergeCell ref="L24:M24"/>
    <mergeCell ref="C25:F25"/>
    <mergeCell ref="H25:K25"/>
    <mergeCell ref="L25:M25"/>
    <mergeCell ref="L32:M32"/>
    <mergeCell ref="C30:F30"/>
    <mergeCell ref="C28:F28"/>
    <mergeCell ref="H28:K28"/>
    <mergeCell ref="L28:M28"/>
    <mergeCell ref="C29:F29"/>
    <mergeCell ref="H29:K29"/>
    <mergeCell ref="L29:M29"/>
    <mergeCell ref="C26:F26"/>
    <mergeCell ref="H26:K26"/>
    <mergeCell ref="L26:M26"/>
    <mergeCell ref="C27:F27"/>
    <mergeCell ref="H27:K27"/>
    <mergeCell ref="C24:F24"/>
    <mergeCell ref="H23:K23"/>
    <mergeCell ref="L23:M23"/>
    <mergeCell ref="S42:S45"/>
    <mergeCell ref="C38:F38"/>
    <mergeCell ref="H38:K38"/>
    <mergeCell ref="L38:M38"/>
    <mergeCell ref="A40:M40"/>
    <mergeCell ref="A41:B41"/>
    <mergeCell ref="C41:F41"/>
    <mergeCell ref="H41:K41"/>
    <mergeCell ref="L41:M41"/>
    <mergeCell ref="O40:R40"/>
    <mergeCell ref="A22:B38"/>
    <mergeCell ref="C22:F22"/>
    <mergeCell ref="H22:K22"/>
    <mergeCell ref="L22:M22"/>
    <mergeCell ref="C23:F23"/>
    <mergeCell ref="N22:N38"/>
    <mergeCell ref="O22:S39"/>
    <mergeCell ref="C36:F36"/>
    <mergeCell ref="H36:K36"/>
    <mergeCell ref="L36:M36"/>
    <mergeCell ref="C37:F37"/>
    <mergeCell ref="H37:K37"/>
    <mergeCell ref="A13:C13"/>
    <mergeCell ref="D13:F13"/>
    <mergeCell ref="G13:I13"/>
    <mergeCell ref="J13:M13"/>
    <mergeCell ref="A14:C14"/>
    <mergeCell ref="D14:F14"/>
    <mergeCell ref="G14:I14"/>
    <mergeCell ref="J14:M14"/>
    <mergeCell ref="A17:C17"/>
    <mergeCell ref="D17:M17"/>
    <mergeCell ref="A15:C15"/>
    <mergeCell ref="D15:F15"/>
    <mergeCell ref="G15:I15"/>
    <mergeCell ref="J15:M15"/>
    <mergeCell ref="N19:N21"/>
    <mergeCell ref="A16:C16"/>
    <mergeCell ref="D16:F16"/>
    <mergeCell ref="G16:I16"/>
    <mergeCell ref="J16:M16"/>
    <mergeCell ref="A18:M18"/>
    <mergeCell ref="A19:B21"/>
    <mergeCell ref="C19:F21"/>
    <mergeCell ref="G19:G21"/>
    <mergeCell ref="H19:K21"/>
    <mergeCell ref="L19:M21"/>
    <mergeCell ref="G12:I12"/>
    <mergeCell ref="J12:M12"/>
    <mergeCell ref="A9:C9"/>
    <mergeCell ref="D9:F9"/>
    <mergeCell ref="G9:I9"/>
    <mergeCell ref="J9:M9"/>
    <mergeCell ref="A10:C10"/>
    <mergeCell ref="D10:F10"/>
    <mergeCell ref="G10:I10"/>
    <mergeCell ref="J10:M10"/>
    <mergeCell ref="A2:S2"/>
    <mergeCell ref="U1:V1"/>
    <mergeCell ref="A1:S1"/>
    <mergeCell ref="A53:M53"/>
    <mergeCell ref="A7:C7"/>
    <mergeCell ref="D7:F7"/>
    <mergeCell ref="G7:I7"/>
    <mergeCell ref="J7:M7"/>
    <mergeCell ref="A8:C8"/>
    <mergeCell ref="D8:F8"/>
    <mergeCell ref="G8:I8"/>
    <mergeCell ref="J8:M8"/>
    <mergeCell ref="A5:M5"/>
    <mergeCell ref="N5:N17"/>
    <mergeCell ref="A6:C6"/>
    <mergeCell ref="D6:F6"/>
    <mergeCell ref="G6:I6"/>
    <mergeCell ref="J6:M6"/>
    <mergeCell ref="A11:C11"/>
    <mergeCell ref="D11:F11"/>
    <mergeCell ref="G11:I11"/>
    <mergeCell ref="J11:M11"/>
    <mergeCell ref="A12:C12"/>
    <mergeCell ref="D12:F12"/>
  </mergeCells>
  <hyperlinks>
    <hyperlink ref="U1:V1" location="İÇİNDEKİLER!A1" display="İÇİNDEKİLER"/>
  </hyperlinks>
  <pageMargins left="0.7" right="0.7" top="0.75" bottom="0.75" header="0.3" footer="0.3"/>
  <pageSetup paperSize="9" orientation="portrait" horizontalDpi="4294967294" vertic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9"/>
  <sheetViews>
    <sheetView topLeftCell="F40" zoomScaleNormal="100" workbookViewId="0">
      <selection activeCell="A48" sqref="A48:M48"/>
    </sheetView>
  </sheetViews>
  <sheetFormatPr defaultRowHeight="15"/>
  <cols>
    <col min="4" max="4" width="10.7109375" customWidth="1"/>
    <col min="7" max="7" width="11.140625" customWidth="1"/>
    <col min="8" max="8" width="8.7109375" customWidth="1"/>
    <col min="10" max="10" width="11.140625" customWidth="1"/>
    <col min="13" max="13" width="6.85546875" customWidth="1"/>
    <col min="14" max="14" width="8.140625" customWidth="1"/>
    <col min="15" max="15" width="18.85546875" customWidth="1"/>
    <col min="16" max="16" width="23.28515625" customWidth="1"/>
    <col min="18" max="18" width="12.85546875" customWidth="1"/>
  </cols>
  <sheetData>
    <row r="1" spans="1:29" ht="54" customHeight="1" thickBot="1">
      <c r="A1" s="160" t="s">
        <v>158</v>
      </c>
      <c r="B1" s="161"/>
      <c r="C1" s="161"/>
      <c r="D1" s="161"/>
      <c r="E1" s="161"/>
      <c r="F1" s="161"/>
      <c r="G1" s="161"/>
      <c r="H1" s="161"/>
      <c r="I1" s="161"/>
      <c r="J1" s="161"/>
      <c r="K1" s="161"/>
      <c r="L1" s="161"/>
      <c r="M1" s="161"/>
      <c r="N1" s="161"/>
      <c r="O1" s="161"/>
      <c r="P1" s="162"/>
      <c r="Q1" s="60"/>
      <c r="R1" s="156" t="s">
        <v>175</v>
      </c>
      <c r="S1" s="156"/>
      <c r="T1" s="60"/>
      <c r="U1" s="60"/>
      <c r="V1" s="60"/>
      <c r="W1" s="60"/>
      <c r="X1" s="60"/>
      <c r="Y1" s="60"/>
      <c r="Z1" s="60"/>
      <c r="AA1" s="89"/>
      <c r="AB1" s="89"/>
      <c r="AC1" s="89"/>
    </row>
    <row r="2" spans="1:29" s="93" customFormat="1" ht="39.75" customHeight="1" thickBot="1">
      <c r="A2" s="157" t="s">
        <v>159</v>
      </c>
      <c r="B2" s="158"/>
      <c r="C2" s="158"/>
      <c r="D2" s="158"/>
      <c r="E2" s="158"/>
      <c r="F2" s="158"/>
      <c r="G2" s="158"/>
      <c r="H2" s="158"/>
      <c r="I2" s="158"/>
      <c r="J2" s="158"/>
      <c r="K2" s="158"/>
      <c r="L2" s="158"/>
      <c r="M2" s="158"/>
      <c r="N2" s="158"/>
      <c r="O2" s="158"/>
      <c r="P2" s="159"/>
      <c r="Q2" s="60"/>
      <c r="R2" s="60"/>
      <c r="S2" s="60"/>
      <c r="T2" s="60"/>
      <c r="U2" s="60"/>
      <c r="V2" s="60"/>
      <c r="W2" s="60"/>
      <c r="X2" s="60"/>
      <c r="Y2" s="60"/>
      <c r="Z2" s="60"/>
    </row>
    <row r="3" spans="1:29" s="89" customFormat="1" ht="23.25">
      <c r="A3" s="88"/>
      <c r="B3" s="88"/>
      <c r="C3" s="88"/>
      <c r="D3" s="88"/>
      <c r="E3" s="88"/>
      <c r="F3" s="88"/>
      <c r="G3" s="88"/>
      <c r="H3" s="88"/>
      <c r="I3" s="88"/>
      <c r="J3" s="88"/>
      <c r="K3" s="88"/>
      <c r="L3" s="88"/>
      <c r="M3" s="88"/>
      <c r="N3" s="88"/>
      <c r="O3" s="88"/>
      <c r="P3" s="88"/>
      <c r="Q3" s="60"/>
      <c r="R3" s="60"/>
      <c r="S3" s="60"/>
      <c r="T3" s="60"/>
      <c r="U3" s="60"/>
      <c r="V3" s="60"/>
      <c r="W3" s="60"/>
      <c r="X3" s="60"/>
      <c r="Y3" s="60"/>
      <c r="Z3" s="60"/>
      <c r="AA3" s="60"/>
    </row>
    <row r="4" spans="1:29" ht="28.5" customHeight="1">
      <c r="A4" s="186" t="s">
        <v>0</v>
      </c>
      <c r="B4" s="187"/>
      <c r="C4" s="187"/>
      <c r="D4" s="187"/>
      <c r="E4" s="187"/>
      <c r="F4" s="187"/>
      <c r="G4" s="187"/>
      <c r="H4" s="187"/>
      <c r="I4" s="187"/>
      <c r="J4" s="187"/>
      <c r="K4" s="187"/>
      <c r="L4" s="187"/>
      <c r="M4" s="187"/>
      <c r="N4" s="187"/>
      <c r="O4" s="187"/>
      <c r="P4" s="188"/>
    </row>
    <row r="5" spans="1:29" ht="18.75">
      <c r="A5" s="181" t="s">
        <v>1</v>
      </c>
      <c r="B5" s="181"/>
      <c r="C5" s="181"/>
      <c r="D5" s="181"/>
      <c r="E5" s="181"/>
      <c r="F5" s="181"/>
      <c r="G5" s="181"/>
      <c r="H5" s="181"/>
      <c r="I5" s="181"/>
      <c r="J5" s="181"/>
      <c r="K5" s="181"/>
      <c r="L5" s="181"/>
      <c r="M5" s="181"/>
      <c r="N5" s="185"/>
      <c r="O5" s="167"/>
      <c r="P5" s="167"/>
    </row>
    <row r="6" spans="1:29" ht="15" customHeight="1">
      <c r="A6" s="182" t="s">
        <v>2</v>
      </c>
      <c r="B6" s="182"/>
      <c r="C6" s="182"/>
      <c r="D6" s="183"/>
      <c r="E6" s="183"/>
      <c r="F6" s="183"/>
      <c r="G6" s="184" t="s">
        <v>3</v>
      </c>
      <c r="H6" s="184"/>
      <c r="I6" s="184"/>
      <c r="J6" s="183"/>
      <c r="K6" s="183"/>
      <c r="L6" s="183"/>
      <c r="M6" s="183"/>
      <c r="N6" s="185"/>
      <c r="O6" s="99"/>
      <c r="P6" s="100"/>
    </row>
    <row r="7" spans="1:29" ht="15" customHeight="1">
      <c r="A7" s="184" t="s">
        <v>4</v>
      </c>
      <c r="B7" s="184"/>
      <c r="C7" s="184"/>
      <c r="D7" s="183"/>
      <c r="E7" s="183"/>
      <c r="F7" s="183"/>
      <c r="G7" s="184" t="s">
        <v>3</v>
      </c>
      <c r="H7" s="184"/>
      <c r="I7" s="184"/>
      <c r="J7" s="183"/>
      <c r="K7" s="183"/>
      <c r="L7" s="183"/>
      <c r="M7" s="183"/>
      <c r="N7" s="185"/>
      <c r="O7" s="101"/>
      <c r="P7" s="102"/>
    </row>
    <row r="8" spans="1:29" ht="15" customHeight="1">
      <c r="A8" s="184" t="s">
        <v>5</v>
      </c>
      <c r="B8" s="184"/>
      <c r="C8" s="184"/>
      <c r="D8" s="183"/>
      <c r="E8" s="183"/>
      <c r="F8" s="183"/>
      <c r="G8" s="184" t="s">
        <v>9</v>
      </c>
      <c r="H8" s="184"/>
      <c r="I8" s="184"/>
      <c r="J8" s="183"/>
      <c r="K8" s="183"/>
      <c r="L8" s="183"/>
      <c r="M8" s="183"/>
      <c r="N8" s="185"/>
      <c r="O8" s="101"/>
      <c r="P8" s="102"/>
    </row>
    <row r="9" spans="1:29" ht="15" customHeight="1">
      <c r="A9" s="184" t="s">
        <v>6</v>
      </c>
      <c r="B9" s="184"/>
      <c r="C9" s="184"/>
      <c r="D9" s="183"/>
      <c r="E9" s="183"/>
      <c r="F9" s="183"/>
      <c r="G9" s="184" t="s">
        <v>10</v>
      </c>
      <c r="H9" s="184"/>
      <c r="I9" s="184"/>
      <c r="J9" s="183"/>
      <c r="K9" s="183"/>
      <c r="L9" s="183"/>
      <c r="M9" s="183"/>
      <c r="N9" s="185"/>
      <c r="O9" s="101"/>
      <c r="P9" s="102"/>
    </row>
    <row r="10" spans="1:29" ht="15" customHeight="1">
      <c r="A10" s="184" t="s">
        <v>7</v>
      </c>
      <c r="B10" s="184"/>
      <c r="C10" s="184"/>
      <c r="D10" s="183"/>
      <c r="E10" s="183"/>
      <c r="F10" s="183"/>
      <c r="G10" s="184" t="s">
        <v>11</v>
      </c>
      <c r="H10" s="184"/>
      <c r="I10" s="184"/>
      <c r="J10" s="189">
        <v>45231</v>
      </c>
      <c r="K10" s="183"/>
      <c r="L10" s="183"/>
      <c r="M10" s="183"/>
      <c r="N10" s="185"/>
      <c r="O10" s="101"/>
      <c r="P10" s="102"/>
    </row>
    <row r="11" spans="1:29" ht="15" customHeight="1">
      <c r="A11" s="184" t="s">
        <v>12</v>
      </c>
      <c r="B11" s="184"/>
      <c r="C11" s="184"/>
      <c r="D11" s="190">
        <v>45264</v>
      </c>
      <c r="E11" s="183"/>
      <c r="F11" s="183"/>
      <c r="G11" s="184" t="s">
        <v>13</v>
      </c>
      <c r="H11" s="184"/>
      <c r="I11" s="184"/>
      <c r="J11" s="183"/>
      <c r="K11" s="183"/>
      <c r="L11" s="183"/>
      <c r="M11" s="183"/>
      <c r="N11" s="185"/>
      <c r="O11" s="101"/>
      <c r="P11" s="102"/>
    </row>
    <row r="12" spans="1:29" ht="15" customHeight="1">
      <c r="A12" s="184" t="s">
        <v>14</v>
      </c>
      <c r="B12" s="184"/>
      <c r="C12" s="184"/>
      <c r="D12" s="183">
        <v>2280.46</v>
      </c>
      <c r="E12" s="183"/>
      <c r="F12" s="183"/>
      <c r="G12" s="184" t="s">
        <v>40</v>
      </c>
      <c r="H12" s="184"/>
      <c r="I12" s="184"/>
      <c r="J12" s="183">
        <f>G51+D12</f>
        <v>5290.84</v>
      </c>
      <c r="K12" s="183"/>
      <c r="L12" s="183"/>
      <c r="M12" s="183"/>
      <c r="N12" s="185"/>
      <c r="O12" s="101"/>
      <c r="P12" s="102"/>
    </row>
    <row r="13" spans="1:29" ht="15" customHeight="1">
      <c r="A13" s="184" t="s">
        <v>41</v>
      </c>
      <c r="B13" s="184"/>
      <c r="C13" s="184"/>
      <c r="D13" s="183">
        <v>30</v>
      </c>
      <c r="E13" s="183"/>
      <c r="F13" s="183"/>
      <c r="G13" s="184" t="s">
        <v>42</v>
      </c>
      <c r="H13" s="184"/>
      <c r="I13" s="184"/>
      <c r="J13" s="183">
        <v>30</v>
      </c>
      <c r="K13" s="183"/>
      <c r="L13" s="183"/>
      <c r="M13" s="183"/>
      <c r="N13" s="185"/>
      <c r="O13" s="101"/>
      <c r="P13" s="102"/>
    </row>
    <row r="14" spans="1:29" ht="15" customHeight="1">
      <c r="A14" s="184" t="s">
        <v>43</v>
      </c>
      <c r="B14" s="184"/>
      <c r="C14" s="184"/>
      <c r="D14" s="183">
        <v>20</v>
      </c>
      <c r="E14" s="183"/>
      <c r="F14" s="183"/>
      <c r="G14" s="184" t="s">
        <v>43</v>
      </c>
      <c r="H14" s="184"/>
      <c r="I14" s="184"/>
      <c r="J14" s="183">
        <f>D14</f>
        <v>20</v>
      </c>
      <c r="K14" s="183"/>
      <c r="L14" s="183"/>
      <c r="M14" s="183"/>
      <c r="N14" s="185"/>
      <c r="O14" s="101"/>
      <c r="P14" s="102"/>
    </row>
    <row r="15" spans="1:29" ht="15" customHeight="1">
      <c r="A15" s="184" t="s">
        <v>69</v>
      </c>
      <c r="B15" s="184"/>
      <c r="C15" s="184"/>
      <c r="D15" s="183">
        <f>D13-D14</f>
        <v>10</v>
      </c>
      <c r="E15" s="183"/>
      <c r="F15" s="183"/>
      <c r="G15" s="184" t="s">
        <v>69</v>
      </c>
      <c r="H15" s="184"/>
      <c r="I15" s="184"/>
      <c r="J15" s="183">
        <f>J13-J14</f>
        <v>10</v>
      </c>
      <c r="K15" s="183"/>
      <c r="L15" s="183"/>
      <c r="M15" s="183"/>
      <c r="N15" s="185"/>
      <c r="O15" s="101"/>
      <c r="P15" s="102"/>
    </row>
    <row r="16" spans="1:29" ht="15" customHeight="1">
      <c r="A16" s="184" t="s">
        <v>64</v>
      </c>
      <c r="B16" s="184"/>
      <c r="C16" s="184"/>
      <c r="D16" s="183">
        <v>19595.71</v>
      </c>
      <c r="E16" s="183"/>
      <c r="F16" s="183"/>
      <c r="G16" s="184" t="s">
        <v>63</v>
      </c>
      <c r="H16" s="184"/>
      <c r="I16" s="184"/>
      <c r="J16" s="196">
        <f>J12/D16</f>
        <v>0.26999991324631772</v>
      </c>
      <c r="K16" s="196"/>
      <c r="L16" s="196"/>
      <c r="M16" s="196"/>
      <c r="N16" s="185"/>
      <c r="O16" s="101"/>
      <c r="P16" s="102"/>
    </row>
    <row r="17" spans="1:18" ht="29.25" customHeight="1">
      <c r="A17" s="197" t="s">
        <v>8</v>
      </c>
      <c r="B17" s="197"/>
      <c r="C17" s="197"/>
      <c r="D17" s="198"/>
      <c r="E17" s="198"/>
      <c r="F17" s="198"/>
      <c r="G17" s="198"/>
      <c r="H17" s="198"/>
      <c r="I17" s="198"/>
      <c r="J17" s="198"/>
      <c r="K17" s="198"/>
      <c r="L17" s="198"/>
      <c r="M17" s="198"/>
      <c r="N17" s="185"/>
      <c r="O17" s="28"/>
      <c r="P17" s="29"/>
    </row>
    <row r="18" spans="1:18" ht="15.75">
      <c r="A18" s="191" t="s">
        <v>15</v>
      </c>
      <c r="B18" s="191"/>
      <c r="C18" s="191"/>
      <c r="D18" s="191"/>
      <c r="E18" s="191"/>
      <c r="F18" s="191"/>
      <c r="G18" s="191"/>
      <c r="H18" s="191"/>
      <c r="I18" s="191"/>
      <c r="J18" s="191"/>
      <c r="K18" s="191"/>
      <c r="L18" s="191"/>
      <c r="M18" s="191"/>
      <c r="N18" s="13"/>
      <c r="O18" s="168"/>
      <c r="P18" s="169"/>
    </row>
    <row r="19" spans="1:18" ht="15" customHeight="1">
      <c r="A19" s="192"/>
      <c r="B19" s="192"/>
      <c r="C19" s="193"/>
      <c r="D19" s="193"/>
      <c r="E19" s="193"/>
      <c r="F19" s="193"/>
      <c r="G19" s="178" t="s">
        <v>30</v>
      </c>
      <c r="H19" s="194" t="s">
        <v>128</v>
      </c>
      <c r="I19" s="195"/>
      <c r="J19" s="195"/>
      <c r="K19" s="195"/>
      <c r="L19" s="194" t="s">
        <v>172</v>
      </c>
      <c r="M19" s="195"/>
      <c r="N19" s="230"/>
      <c r="O19" s="163"/>
      <c r="P19" s="164"/>
    </row>
    <row r="20" spans="1:18">
      <c r="A20" s="192"/>
      <c r="B20" s="192"/>
      <c r="C20" s="193"/>
      <c r="D20" s="193"/>
      <c r="E20" s="193"/>
      <c r="F20" s="193"/>
      <c r="G20" s="178"/>
      <c r="H20" s="195"/>
      <c r="I20" s="195"/>
      <c r="J20" s="195"/>
      <c r="K20" s="195"/>
      <c r="L20" s="195"/>
      <c r="M20" s="195"/>
      <c r="N20" s="230"/>
      <c r="O20" s="170"/>
      <c r="P20" s="171"/>
    </row>
    <row r="21" spans="1:18" ht="30" customHeight="1">
      <c r="A21" s="192"/>
      <c r="B21" s="192"/>
      <c r="C21" s="193"/>
      <c r="D21" s="193"/>
      <c r="E21" s="193"/>
      <c r="F21" s="193"/>
      <c r="G21" s="178"/>
      <c r="H21" s="195"/>
      <c r="I21" s="195"/>
      <c r="J21" s="195"/>
      <c r="K21" s="195"/>
      <c r="L21" s="195"/>
      <c r="M21" s="195"/>
      <c r="N21" s="230"/>
      <c r="O21" s="165"/>
      <c r="P21" s="166"/>
    </row>
    <row r="22" spans="1:18" ht="15" customHeight="1">
      <c r="A22" s="192" t="s">
        <v>16</v>
      </c>
      <c r="B22" s="192"/>
      <c r="C22" s="184" t="s">
        <v>17</v>
      </c>
      <c r="D22" s="184"/>
      <c r="E22" s="184"/>
      <c r="F22" s="184"/>
      <c r="G22" s="107">
        <v>0</v>
      </c>
      <c r="H22" s="199">
        <f>$G22/$D$13*$D$14</f>
        <v>0</v>
      </c>
      <c r="I22" s="199"/>
      <c r="J22" s="199"/>
      <c r="K22" s="199"/>
      <c r="L22" s="199">
        <f>G22-H22</f>
        <v>0</v>
      </c>
      <c r="M22" s="199"/>
      <c r="N22" s="231"/>
      <c r="O22" s="172"/>
      <c r="P22" s="173"/>
    </row>
    <row r="23" spans="1:18" ht="15.75">
      <c r="A23" s="192"/>
      <c r="B23" s="192"/>
      <c r="C23" s="184" t="s">
        <v>18</v>
      </c>
      <c r="D23" s="184"/>
      <c r="E23" s="184"/>
      <c r="F23" s="184"/>
      <c r="G23" s="107">
        <v>0</v>
      </c>
      <c r="H23" s="199">
        <f t="shared" ref="H23:H39" si="0">$G23/$D$13*$D$14</f>
        <v>0</v>
      </c>
      <c r="I23" s="199"/>
      <c r="J23" s="199"/>
      <c r="K23" s="199"/>
      <c r="L23" s="199">
        <f t="shared" ref="L23:L39" si="1">G23-H23</f>
        <v>0</v>
      </c>
      <c r="M23" s="199"/>
      <c r="N23" s="231"/>
      <c r="O23" s="174"/>
      <c r="P23" s="175"/>
    </row>
    <row r="24" spans="1:18" ht="15.75">
      <c r="A24" s="192"/>
      <c r="B24" s="192"/>
      <c r="C24" s="184" t="s">
        <v>19</v>
      </c>
      <c r="D24" s="184"/>
      <c r="E24" s="184"/>
      <c r="F24" s="184"/>
      <c r="G24" s="107">
        <v>0</v>
      </c>
      <c r="H24" s="199">
        <f t="shared" si="0"/>
        <v>0</v>
      </c>
      <c r="I24" s="199"/>
      <c r="J24" s="199"/>
      <c r="K24" s="199"/>
      <c r="L24" s="199">
        <f t="shared" si="1"/>
        <v>0</v>
      </c>
      <c r="M24" s="199"/>
      <c r="N24" s="231"/>
      <c r="O24" s="174"/>
      <c r="P24" s="175"/>
    </row>
    <row r="25" spans="1:18" ht="15.75">
      <c r="A25" s="192"/>
      <c r="B25" s="192"/>
      <c r="C25" s="184" t="s">
        <v>20</v>
      </c>
      <c r="D25" s="184"/>
      <c r="E25" s="184"/>
      <c r="F25" s="184"/>
      <c r="G25" s="107">
        <v>0</v>
      </c>
      <c r="H25" s="199">
        <f t="shared" si="0"/>
        <v>0</v>
      </c>
      <c r="I25" s="199"/>
      <c r="J25" s="199"/>
      <c r="K25" s="199"/>
      <c r="L25" s="199">
        <f t="shared" si="1"/>
        <v>0</v>
      </c>
      <c r="M25" s="199"/>
      <c r="N25" s="231"/>
      <c r="O25" s="174"/>
      <c r="P25" s="175"/>
    </row>
    <row r="26" spans="1:18" ht="15.75">
      <c r="A26" s="192"/>
      <c r="B26" s="192"/>
      <c r="C26" s="184" t="s">
        <v>21</v>
      </c>
      <c r="D26" s="184"/>
      <c r="E26" s="184"/>
      <c r="F26" s="184"/>
      <c r="G26" s="107">
        <v>0</v>
      </c>
      <c r="H26" s="199">
        <f t="shared" si="0"/>
        <v>0</v>
      </c>
      <c r="I26" s="199"/>
      <c r="J26" s="199"/>
      <c r="K26" s="199"/>
      <c r="L26" s="199">
        <f t="shared" si="1"/>
        <v>0</v>
      </c>
      <c r="M26" s="199"/>
      <c r="N26" s="231"/>
      <c r="O26" s="174"/>
      <c r="P26" s="175"/>
      <c r="R26" s="27"/>
    </row>
    <row r="27" spans="1:18" ht="15.75">
      <c r="A27" s="192"/>
      <c r="B27" s="192"/>
      <c r="C27" s="184" t="s">
        <v>100</v>
      </c>
      <c r="D27" s="184"/>
      <c r="E27" s="184"/>
      <c r="F27" s="184"/>
      <c r="G27" s="107">
        <v>1158.77</v>
      </c>
      <c r="H27" s="199">
        <f>G27</f>
        <v>1158.77</v>
      </c>
      <c r="I27" s="199"/>
      <c r="J27" s="199"/>
      <c r="K27" s="199"/>
      <c r="L27" s="199">
        <f t="shared" si="1"/>
        <v>0</v>
      </c>
      <c r="M27" s="199"/>
      <c r="N27" s="231"/>
      <c r="O27" s="174"/>
      <c r="P27" s="175"/>
      <c r="R27" s="27"/>
    </row>
    <row r="28" spans="1:18" ht="15.75">
      <c r="A28" s="192"/>
      <c r="B28" s="192"/>
      <c r="C28" s="184" t="s">
        <v>101</v>
      </c>
      <c r="D28" s="184"/>
      <c r="E28" s="184"/>
      <c r="F28" s="184"/>
      <c r="G28" s="107">
        <v>637.25</v>
      </c>
      <c r="H28" s="199">
        <f>G28</f>
        <v>637.25</v>
      </c>
      <c r="I28" s="199"/>
      <c r="J28" s="199"/>
      <c r="K28" s="199"/>
      <c r="L28" s="199">
        <f t="shared" si="1"/>
        <v>0</v>
      </c>
      <c r="M28" s="199"/>
      <c r="N28" s="231"/>
      <c r="O28" s="174"/>
      <c r="P28" s="175"/>
    </row>
    <row r="29" spans="1:18" ht="15.75">
      <c r="A29" s="192"/>
      <c r="B29" s="192"/>
      <c r="C29" s="184" t="s">
        <v>107</v>
      </c>
      <c r="D29" s="184"/>
      <c r="E29" s="184"/>
      <c r="F29" s="184"/>
      <c r="G29" s="107">
        <v>0</v>
      </c>
      <c r="H29" s="199">
        <f>G29</f>
        <v>0</v>
      </c>
      <c r="I29" s="199"/>
      <c r="J29" s="199"/>
      <c r="K29" s="199"/>
      <c r="L29" s="199">
        <f t="shared" si="1"/>
        <v>0</v>
      </c>
      <c r="M29" s="199"/>
      <c r="N29" s="231"/>
      <c r="O29" s="174"/>
      <c r="P29" s="175"/>
    </row>
    <row r="30" spans="1:18" ht="15.75">
      <c r="A30" s="192"/>
      <c r="B30" s="192"/>
      <c r="C30" s="184" t="s">
        <v>22</v>
      </c>
      <c r="D30" s="184"/>
      <c r="E30" s="184"/>
      <c r="F30" s="184"/>
      <c r="G30" s="107">
        <v>0</v>
      </c>
      <c r="H30" s="199">
        <f>G30</f>
        <v>0</v>
      </c>
      <c r="I30" s="199"/>
      <c r="J30" s="199"/>
      <c r="K30" s="199"/>
      <c r="L30" s="199">
        <f t="shared" si="1"/>
        <v>0</v>
      </c>
      <c r="M30" s="199"/>
      <c r="N30" s="231"/>
      <c r="O30" s="174"/>
      <c r="P30" s="175"/>
    </row>
    <row r="31" spans="1:18" ht="15.75">
      <c r="A31" s="192"/>
      <c r="B31" s="192"/>
      <c r="C31" s="184" t="s">
        <v>23</v>
      </c>
      <c r="D31" s="184"/>
      <c r="E31" s="184"/>
      <c r="F31" s="184"/>
      <c r="G31" s="107">
        <v>0</v>
      </c>
      <c r="H31" s="199">
        <f t="shared" si="0"/>
        <v>0</v>
      </c>
      <c r="I31" s="199"/>
      <c r="J31" s="199"/>
      <c r="K31" s="199"/>
      <c r="L31" s="199">
        <f t="shared" si="1"/>
        <v>0</v>
      </c>
      <c r="M31" s="199"/>
      <c r="N31" s="231"/>
      <c r="O31" s="174"/>
      <c r="P31" s="175"/>
    </row>
    <row r="32" spans="1:18" ht="15.75">
      <c r="A32" s="192"/>
      <c r="B32" s="192"/>
      <c r="C32" s="184" t="s">
        <v>24</v>
      </c>
      <c r="D32" s="184"/>
      <c r="E32" s="184"/>
      <c r="F32" s="184"/>
      <c r="G32" s="107">
        <v>21987.5</v>
      </c>
      <c r="H32" s="199">
        <f t="shared" si="0"/>
        <v>14658.333333333332</v>
      </c>
      <c r="I32" s="199"/>
      <c r="J32" s="199"/>
      <c r="K32" s="199"/>
      <c r="L32" s="199">
        <f t="shared" si="1"/>
        <v>7329.1666666666679</v>
      </c>
      <c r="M32" s="199"/>
      <c r="N32" s="231"/>
      <c r="O32" s="174"/>
      <c r="P32" s="175"/>
    </row>
    <row r="33" spans="1:18" ht="15.75">
      <c r="A33" s="192"/>
      <c r="B33" s="192"/>
      <c r="C33" s="184" t="s">
        <v>25</v>
      </c>
      <c r="D33" s="184"/>
      <c r="E33" s="184"/>
      <c r="F33" s="184"/>
      <c r="G33" s="107">
        <v>11457.67</v>
      </c>
      <c r="H33" s="199">
        <f t="shared" si="0"/>
        <v>7638.4466666666667</v>
      </c>
      <c r="I33" s="199"/>
      <c r="J33" s="199"/>
      <c r="K33" s="199"/>
      <c r="L33" s="199">
        <f t="shared" si="1"/>
        <v>3819.2233333333334</v>
      </c>
      <c r="M33" s="199"/>
      <c r="N33" s="231"/>
      <c r="O33" s="174"/>
      <c r="P33" s="175"/>
    </row>
    <row r="34" spans="1:18" ht="15.75">
      <c r="A34" s="192"/>
      <c r="B34" s="192"/>
      <c r="C34" s="184" t="s">
        <v>26</v>
      </c>
      <c r="D34" s="184"/>
      <c r="E34" s="184"/>
      <c r="F34" s="184"/>
      <c r="G34" s="107">
        <v>0</v>
      </c>
      <c r="H34" s="199">
        <f t="shared" si="0"/>
        <v>0</v>
      </c>
      <c r="I34" s="199"/>
      <c r="J34" s="199"/>
      <c r="K34" s="199"/>
      <c r="L34" s="199">
        <f t="shared" si="1"/>
        <v>0</v>
      </c>
      <c r="M34" s="199"/>
      <c r="N34" s="231"/>
      <c r="O34" s="174"/>
      <c r="P34" s="175"/>
    </row>
    <row r="35" spans="1:18" ht="15.75">
      <c r="A35" s="192"/>
      <c r="B35" s="192"/>
      <c r="C35" s="184" t="s">
        <v>27</v>
      </c>
      <c r="D35" s="184"/>
      <c r="E35" s="184"/>
      <c r="F35" s="184"/>
      <c r="G35" s="107">
        <v>0</v>
      </c>
      <c r="H35" s="199">
        <f t="shared" si="0"/>
        <v>0</v>
      </c>
      <c r="I35" s="199"/>
      <c r="J35" s="199"/>
      <c r="K35" s="199"/>
      <c r="L35" s="199">
        <f t="shared" si="1"/>
        <v>0</v>
      </c>
      <c r="M35" s="199"/>
      <c r="N35" s="231"/>
      <c r="O35" s="174"/>
      <c r="P35" s="175"/>
    </row>
    <row r="36" spans="1:18" ht="15.75">
      <c r="A36" s="192"/>
      <c r="B36" s="192"/>
      <c r="C36" s="184" t="s">
        <v>28</v>
      </c>
      <c r="D36" s="184"/>
      <c r="E36" s="184"/>
      <c r="F36" s="184"/>
      <c r="G36" s="107">
        <v>0</v>
      </c>
      <c r="H36" s="199">
        <f t="shared" si="0"/>
        <v>0</v>
      </c>
      <c r="I36" s="199"/>
      <c r="J36" s="199"/>
      <c r="K36" s="199"/>
      <c r="L36" s="199">
        <f t="shared" si="1"/>
        <v>0</v>
      </c>
      <c r="M36" s="199"/>
      <c r="N36" s="231"/>
      <c r="O36" s="174"/>
      <c r="P36" s="175"/>
      <c r="R36" s="11"/>
    </row>
    <row r="37" spans="1:18" ht="15.75">
      <c r="A37" s="192"/>
      <c r="B37" s="192"/>
      <c r="C37" s="184" t="s">
        <v>51</v>
      </c>
      <c r="D37" s="184"/>
      <c r="E37" s="184"/>
      <c r="F37" s="184"/>
      <c r="G37" s="107">
        <v>8138.89</v>
      </c>
      <c r="H37" s="199">
        <f t="shared" si="0"/>
        <v>5425.9266666666663</v>
      </c>
      <c r="I37" s="199"/>
      <c r="J37" s="199"/>
      <c r="K37" s="199"/>
      <c r="L37" s="199">
        <f t="shared" si="1"/>
        <v>2712.963333333334</v>
      </c>
      <c r="M37" s="199"/>
      <c r="N37" s="231"/>
      <c r="O37" s="174"/>
      <c r="P37" s="175"/>
    </row>
    <row r="38" spans="1:18" ht="15.75">
      <c r="A38" s="192"/>
      <c r="B38" s="192"/>
      <c r="C38" s="184" t="s">
        <v>104</v>
      </c>
      <c r="D38" s="184"/>
      <c r="E38" s="184"/>
      <c r="F38" s="184"/>
      <c r="G38" s="107">
        <v>0</v>
      </c>
      <c r="H38" s="199">
        <f t="shared" si="0"/>
        <v>0</v>
      </c>
      <c r="I38" s="199"/>
      <c r="J38" s="199"/>
      <c r="K38" s="199"/>
      <c r="L38" s="199">
        <f t="shared" si="1"/>
        <v>0</v>
      </c>
      <c r="M38" s="199"/>
      <c r="N38" s="231"/>
      <c r="O38" s="174"/>
      <c r="P38" s="175"/>
    </row>
    <row r="39" spans="1:18" ht="15.75">
      <c r="A39" s="192"/>
      <c r="B39" s="192"/>
      <c r="C39" s="184" t="s">
        <v>104</v>
      </c>
      <c r="D39" s="184"/>
      <c r="E39" s="184"/>
      <c r="F39" s="184"/>
      <c r="G39" s="107">
        <v>0</v>
      </c>
      <c r="H39" s="199">
        <f t="shared" si="0"/>
        <v>0</v>
      </c>
      <c r="I39" s="199"/>
      <c r="J39" s="199"/>
      <c r="K39" s="199"/>
      <c r="L39" s="199">
        <f t="shared" si="1"/>
        <v>0</v>
      </c>
      <c r="M39" s="199"/>
      <c r="N39" s="231"/>
      <c r="O39" s="176"/>
      <c r="P39" s="177"/>
    </row>
    <row r="40" spans="1:18" ht="18.75">
      <c r="A40" s="200" t="s">
        <v>33</v>
      </c>
      <c r="B40" s="200"/>
      <c r="C40" s="183"/>
      <c r="D40" s="183"/>
      <c r="E40" s="183"/>
      <c r="F40" s="183"/>
      <c r="G40" s="107">
        <f>SUM(G22:G39)</f>
        <v>43380.08</v>
      </c>
      <c r="H40" s="199">
        <f>SUM(H22:K39)</f>
        <v>29518.726666666666</v>
      </c>
      <c r="I40" s="199"/>
      <c r="J40" s="199"/>
      <c r="K40" s="199"/>
      <c r="L40" s="201">
        <f>G40-H40</f>
        <v>13861.353333333336</v>
      </c>
      <c r="M40" s="201"/>
      <c r="N40" s="26">
        <v>1</v>
      </c>
      <c r="O40" s="168"/>
      <c r="P40" s="169"/>
    </row>
    <row r="41" spans="1:18" ht="43.5" customHeight="1">
      <c r="A41" s="191" t="s">
        <v>39</v>
      </c>
      <c r="B41" s="191"/>
      <c r="C41" s="191"/>
      <c r="D41" s="191"/>
      <c r="E41" s="191"/>
      <c r="F41" s="191"/>
      <c r="G41" s="191"/>
      <c r="H41" s="191"/>
      <c r="I41" s="191"/>
      <c r="J41" s="191"/>
      <c r="K41" s="191"/>
      <c r="L41" s="191"/>
      <c r="M41" s="191"/>
      <c r="N41" s="13"/>
      <c r="O41" s="178" t="s">
        <v>99</v>
      </c>
      <c r="P41" s="178"/>
    </row>
    <row r="42" spans="1:18" ht="31.5" customHeight="1">
      <c r="A42" s="204"/>
      <c r="B42" s="204"/>
      <c r="C42" s="191" t="s">
        <v>35</v>
      </c>
      <c r="D42" s="191"/>
      <c r="E42" s="191"/>
      <c r="F42" s="191"/>
      <c r="G42" s="65" t="s">
        <v>36</v>
      </c>
      <c r="H42" s="194" t="s">
        <v>37</v>
      </c>
      <c r="I42" s="194"/>
      <c r="J42" s="194"/>
      <c r="K42" s="194"/>
      <c r="L42" s="194" t="s">
        <v>38</v>
      </c>
      <c r="M42" s="194"/>
      <c r="N42" s="16"/>
      <c r="O42" s="65" t="s">
        <v>61</v>
      </c>
      <c r="P42" s="65" t="s">
        <v>62</v>
      </c>
    </row>
    <row r="43" spans="1:18" ht="15" customHeight="1">
      <c r="A43" s="204" t="s">
        <v>105</v>
      </c>
      <c r="B43" s="204"/>
      <c r="C43" s="182" t="s">
        <v>93</v>
      </c>
      <c r="D43" s="182"/>
      <c r="E43" s="182"/>
      <c r="F43" s="182"/>
      <c r="G43" s="124">
        <v>1879.27</v>
      </c>
      <c r="H43" s="203">
        <f>$G43/$J$13*$J$14</f>
        <v>1252.8466666666666</v>
      </c>
      <c r="I43" s="203"/>
      <c r="J43" s="203"/>
      <c r="K43" s="203"/>
      <c r="L43" s="203">
        <f>G43-H43</f>
        <v>626.4233333333334</v>
      </c>
      <c r="M43" s="203"/>
      <c r="N43" s="232"/>
      <c r="O43" s="202">
        <f>L43+L44</f>
        <v>1053.5300000000002</v>
      </c>
      <c r="P43" s="63"/>
    </row>
    <row r="44" spans="1:18" ht="15.75">
      <c r="A44" s="204"/>
      <c r="B44" s="204"/>
      <c r="C44" s="182" t="s">
        <v>92</v>
      </c>
      <c r="D44" s="182"/>
      <c r="E44" s="182"/>
      <c r="F44" s="182"/>
      <c r="G44" s="124">
        <v>1281.32</v>
      </c>
      <c r="H44" s="203">
        <f t="shared" ref="H44:H46" si="2">$G44/$J$13*$J$14</f>
        <v>854.21333333333325</v>
      </c>
      <c r="I44" s="203"/>
      <c r="J44" s="203"/>
      <c r="K44" s="203"/>
      <c r="L44" s="203">
        <f t="shared" ref="L44:L46" si="3">G44-H44</f>
        <v>427.10666666666668</v>
      </c>
      <c r="M44" s="203"/>
      <c r="N44" s="232"/>
      <c r="O44" s="195"/>
      <c r="P44" s="63"/>
    </row>
    <row r="45" spans="1:18" ht="15.75">
      <c r="A45" s="204"/>
      <c r="B45" s="204"/>
      <c r="C45" s="182" t="s">
        <v>94</v>
      </c>
      <c r="D45" s="182"/>
      <c r="E45" s="182"/>
      <c r="F45" s="182"/>
      <c r="G45" s="124">
        <v>1537.58</v>
      </c>
      <c r="H45" s="203">
        <f t="shared" si="2"/>
        <v>1025.0533333333333</v>
      </c>
      <c r="I45" s="203"/>
      <c r="J45" s="203"/>
      <c r="K45" s="203"/>
      <c r="L45" s="203">
        <f t="shared" si="3"/>
        <v>512.52666666666664</v>
      </c>
      <c r="M45" s="203"/>
      <c r="N45" s="232"/>
      <c r="O45" s="63"/>
      <c r="P45" s="202">
        <f>L45+L46</f>
        <v>797.26333333333332</v>
      </c>
    </row>
    <row r="46" spans="1:18" ht="13.5" customHeight="1">
      <c r="A46" s="204"/>
      <c r="B46" s="204"/>
      <c r="C46" s="182" t="s">
        <v>91</v>
      </c>
      <c r="D46" s="182"/>
      <c r="E46" s="182"/>
      <c r="F46" s="182"/>
      <c r="G46" s="124">
        <v>854.21</v>
      </c>
      <c r="H46" s="203">
        <f t="shared" si="2"/>
        <v>569.47333333333336</v>
      </c>
      <c r="I46" s="203"/>
      <c r="J46" s="203"/>
      <c r="K46" s="203"/>
      <c r="L46" s="203">
        <f t="shared" si="3"/>
        <v>284.73666666666668</v>
      </c>
      <c r="M46" s="203"/>
      <c r="N46" s="232"/>
      <c r="O46" s="63"/>
      <c r="P46" s="195"/>
    </row>
    <row r="47" spans="1:18" ht="15.75" customHeight="1">
      <c r="A47" s="200" t="s">
        <v>33</v>
      </c>
      <c r="B47" s="200"/>
      <c r="C47" s="195"/>
      <c r="D47" s="195"/>
      <c r="E47" s="195"/>
      <c r="F47" s="195"/>
      <c r="G47" s="124"/>
      <c r="H47" s="203"/>
      <c r="I47" s="203"/>
      <c r="J47" s="203"/>
      <c r="K47" s="203"/>
      <c r="L47" s="210">
        <f>SUM(L43:M46)</f>
        <v>1850.7933333333335</v>
      </c>
      <c r="M47" s="210"/>
      <c r="N47" s="64">
        <v>2</v>
      </c>
      <c r="O47" s="179"/>
      <c r="P47" s="180"/>
    </row>
    <row r="48" spans="1:18" ht="20.25" customHeight="1">
      <c r="A48" s="195" t="s">
        <v>44</v>
      </c>
      <c r="B48" s="195"/>
      <c r="C48" s="195"/>
      <c r="D48" s="195"/>
      <c r="E48" s="195"/>
      <c r="F48" s="195"/>
      <c r="G48" s="195"/>
      <c r="H48" s="195"/>
      <c r="I48" s="195"/>
      <c r="J48" s="195"/>
      <c r="K48" s="195"/>
      <c r="L48" s="195"/>
      <c r="M48" s="195"/>
      <c r="N48" s="18"/>
      <c r="O48" s="168"/>
      <c r="P48" s="169"/>
    </row>
    <row r="49" spans="1:16" ht="15" customHeight="1">
      <c r="A49" s="192" t="s">
        <v>45</v>
      </c>
      <c r="B49" s="192"/>
      <c r="C49" s="212" t="s">
        <v>46</v>
      </c>
      <c r="D49" s="212"/>
      <c r="E49" s="212"/>
      <c r="F49" s="212"/>
      <c r="G49" s="214" t="s">
        <v>47</v>
      </c>
      <c r="H49" s="214" t="s">
        <v>53</v>
      </c>
      <c r="I49" s="214"/>
      <c r="J49" s="214"/>
      <c r="K49" s="214"/>
      <c r="L49" s="214" t="s">
        <v>48</v>
      </c>
      <c r="M49" s="214"/>
      <c r="N49" s="233"/>
      <c r="O49" s="163"/>
      <c r="P49" s="164"/>
    </row>
    <row r="50" spans="1:16" ht="65.25" customHeight="1">
      <c r="A50" s="192"/>
      <c r="B50" s="192"/>
      <c r="C50" s="212"/>
      <c r="D50" s="212"/>
      <c r="E50" s="212"/>
      <c r="F50" s="212"/>
      <c r="G50" s="214"/>
      <c r="H50" s="214"/>
      <c r="I50" s="214"/>
      <c r="J50" s="214"/>
      <c r="K50" s="214"/>
      <c r="L50" s="214"/>
      <c r="M50" s="214"/>
      <c r="N50" s="233"/>
      <c r="O50" s="165"/>
      <c r="P50" s="166"/>
    </row>
    <row r="51" spans="1:16" ht="15.75">
      <c r="A51" s="192"/>
      <c r="B51" s="192"/>
      <c r="C51" s="182" t="s">
        <v>49</v>
      </c>
      <c r="D51" s="182"/>
      <c r="E51" s="182"/>
      <c r="F51" s="182"/>
      <c r="G51" s="124">
        <v>3010.38</v>
      </c>
      <c r="H51" s="203">
        <f>(J12/D13*D14)-D12</f>
        <v>1246.7666666666664</v>
      </c>
      <c r="I51" s="203"/>
      <c r="J51" s="203"/>
      <c r="K51" s="203"/>
      <c r="L51" s="203">
        <f>IF(H51&lt;=0,G51,G51-H51)</f>
        <v>1763.6133333333337</v>
      </c>
      <c r="M51" s="203"/>
      <c r="N51" s="231"/>
      <c r="O51" s="163"/>
      <c r="P51" s="164"/>
    </row>
    <row r="52" spans="1:16" ht="15.75">
      <c r="A52" s="192"/>
      <c r="B52" s="192"/>
      <c r="C52" s="182" t="s">
        <v>50</v>
      </c>
      <c r="D52" s="182"/>
      <c r="E52" s="182"/>
      <c r="F52" s="182"/>
      <c r="G52" s="124">
        <v>213.81</v>
      </c>
      <c r="H52" s="203">
        <f>G52</f>
        <v>213.81</v>
      </c>
      <c r="I52" s="203"/>
      <c r="J52" s="203"/>
      <c r="K52" s="203"/>
      <c r="L52" s="203">
        <f>G52-H52</f>
        <v>0</v>
      </c>
      <c r="M52" s="203"/>
      <c r="N52" s="231"/>
      <c r="O52" s="165"/>
      <c r="P52" s="166"/>
    </row>
    <row r="53" spans="1:16" ht="18.75">
      <c r="A53" s="200" t="s">
        <v>33</v>
      </c>
      <c r="B53" s="200"/>
      <c r="C53" s="193"/>
      <c r="D53" s="193"/>
      <c r="E53" s="193"/>
      <c r="F53" s="193"/>
      <c r="G53" s="124"/>
      <c r="H53" s="203"/>
      <c r="I53" s="203"/>
      <c r="J53" s="203"/>
      <c r="K53" s="203"/>
      <c r="L53" s="210">
        <f>L51</f>
        <v>1763.6133333333337</v>
      </c>
      <c r="M53" s="210"/>
      <c r="N53" s="26">
        <v>3</v>
      </c>
      <c r="O53" s="168"/>
      <c r="P53" s="169"/>
    </row>
    <row r="54" spans="1:16" s="27" customFormat="1" ht="18.75">
      <c r="A54" s="195" t="s">
        <v>102</v>
      </c>
      <c r="B54" s="195"/>
      <c r="C54" s="195"/>
      <c r="D54" s="195"/>
      <c r="E54" s="195"/>
      <c r="F54" s="195"/>
      <c r="G54" s="195"/>
      <c r="H54" s="195"/>
      <c r="I54" s="195"/>
      <c r="J54" s="195"/>
      <c r="K54" s="195"/>
      <c r="L54" s="195"/>
      <c r="M54" s="195"/>
      <c r="N54" s="26"/>
      <c r="O54" s="55"/>
      <c r="P54" s="56"/>
    </row>
    <row r="55" spans="1:16">
      <c r="A55" s="192" t="s">
        <v>103</v>
      </c>
      <c r="B55" s="192"/>
      <c r="C55" s="211" t="s">
        <v>60</v>
      </c>
      <c r="D55" s="212"/>
      <c r="E55" s="212"/>
      <c r="F55" s="212"/>
      <c r="G55" s="213">
        <f>L40-L53</f>
        <v>12097.740000000002</v>
      </c>
      <c r="H55" s="213"/>
      <c r="I55" s="213"/>
      <c r="J55" s="213"/>
      <c r="K55" s="213"/>
      <c r="L55" s="213"/>
      <c r="M55" s="213"/>
      <c r="N55" s="229"/>
      <c r="O55" s="163"/>
      <c r="P55" s="164"/>
    </row>
    <row r="56" spans="1:16">
      <c r="A56" s="192"/>
      <c r="B56" s="192"/>
      <c r="C56" s="212"/>
      <c r="D56" s="212"/>
      <c r="E56" s="212"/>
      <c r="F56" s="212"/>
      <c r="G56" s="213"/>
      <c r="H56" s="213"/>
      <c r="I56" s="213"/>
      <c r="J56" s="213"/>
      <c r="K56" s="213"/>
      <c r="L56" s="213"/>
      <c r="M56" s="213"/>
      <c r="N56" s="229"/>
      <c r="O56" s="165"/>
      <c r="P56" s="166"/>
    </row>
    <row r="59" spans="1:16" ht="33" customHeight="1">
      <c r="A59" s="207" t="s">
        <v>182</v>
      </c>
      <c r="B59" s="207"/>
      <c r="C59" s="207"/>
      <c r="D59" s="207"/>
      <c r="F59" s="208" t="s">
        <v>183</v>
      </c>
      <c r="G59" s="208"/>
      <c r="H59" s="208"/>
      <c r="I59" s="208"/>
      <c r="J59" s="208"/>
      <c r="L59" s="227"/>
      <c r="M59" s="227"/>
      <c r="N59" s="227"/>
      <c r="O59" s="227"/>
    </row>
    <row r="60" spans="1:16">
      <c r="A60" s="205" t="s">
        <v>54</v>
      </c>
      <c r="B60" s="205"/>
      <c r="C60" s="205"/>
      <c r="D60" s="122">
        <f>H32</f>
        <v>14658.333333333332</v>
      </c>
      <c r="F60" s="205" t="s">
        <v>65</v>
      </c>
      <c r="G60" s="205"/>
      <c r="H60" s="205"/>
      <c r="I60" s="205"/>
      <c r="J60" s="122">
        <f>D16/D13*D14</f>
        <v>13063.806666666667</v>
      </c>
      <c r="L60" s="228"/>
      <c r="M60" s="228"/>
      <c r="N60" s="228"/>
      <c r="O60" s="228"/>
    </row>
    <row r="61" spans="1:16">
      <c r="A61" s="205" t="s">
        <v>55</v>
      </c>
      <c r="B61" s="205"/>
      <c r="C61" s="205"/>
      <c r="D61" s="122">
        <f>H45+H46</f>
        <v>1594.5266666666666</v>
      </c>
      <c r="F61" s="209" t="s">
        <v>66</v>
      </c>
      <c r="G61" s="209"/>
      <c r="H61" s="209"/>
      <c r="I61" s="209"/>
      <c r="J61" s="122">
        <f>(J60*J16)-D12</f>
        <v>1246.7666666666673</v>
      </c>
      <c r="L61" s="228"/>
      <c r="M61" s="228"/>
      <c r="N61" s="228"/>
      <c r="O61" s="228"/>
    </row>
    <row r="62" spans="1:16" ht="30">
      <c r="A62" s="205" t="s">
        <v>56</v>
      </c>
      <c r="B62" s="205"/>
      <c r="C62" s="205"/>
      <c r="D62" s="122">
        <f>D60-D61</f>
        <v>13063.806666666665</v>
      </c>
      <c r="F62" s="205" t="s">
        <v>67</v>
      </c>
      <c r="G62" s="205"/>
      <c r="H62" s="205"/>
      <c r="I62" s="205"/>
      <c r="J62" s="123">
        <f>IF(J61&lt;=0,G51,G51-J61)</f>
        <v>1763.6133333333328</v>
      </c>
      <c r="K62" s="131" t="s">
        <v>185</v>
      </c>
      <c r="L62" s="130"/>
      <c r="M62" s="130"/>
      <c r="N62" s="130"/>
      <c r="O62" s="130"/>
    </row>
    <row r="63" spans="1:16">
      <c r="A63" s="205" t="s">
        <v>57</v>
      </c>
      <c r="B63" s="205"/>
      <c r="C63" s="205"/>
      <c r="D63" s="122">
        <v>0.27</v>
      </c>
      <c r="F63" s="206"/>
      <c r="G63" s="206"/>
      <c r="H63" s="206"/>
      <c r="I63" s="5"/>
    </row>
    <row r="64" spans="1:16">
      <c r="A64" s="205" t="s">
        <v>58</v>
      </c>
      <c r="B64" s="205"/>
      <c r="C64" s="205"/>
      <c r="D64" s="122">
        <f>(D62*D63)-D12</f>
        <v>1246.7678000000001</v>
      </c>
      <c r="F64" s="206"/>
      <c r="G64" s="206"/>
      <c r="H64" s="206"/>
      <c r="I64" s="4"/>
    </row>
    <row r="65" spans="1:15" ht="30.75" thickBot="1">
      <c r="A65" s="205" t="s">
        <v>59</v>
      </c>
      <c r="B65" s="205"/>
      <c r="C65" s="205"/>
      <c r="D65" s="123">
        <f>IF(D64&lt;=0,G51,G51-D64)</f>
        <v>1763.6122</v>
      </c>
      <c r="E65" s="131" t="s">
        <v>185</v>
      </c>
      <c r="F65" s="206"/>
      <c r="G65" s="206"/>
      <c r="H65" s="206"/>
      <c r="I65" s="7"/>
    </row>
    <row r="66" spans="1:15" ht="37.5" customHeight="1">
      <c r="D66" s="129"/>
      <c r="F66" s="218"/>
      <c r="G66" s="219"/>
      <c r="H66" s="219"/>
      <c r="I66" s="219"/>
      <c r="J66" s="219"/>
      <c r="K66" s="219"/>
      <c r="L66" s="219"/>
      <c r="M66" s="219"/>
      <c r="N66" s="219"/>
      <c r="O66" s="220"/>
    </row>
    <row r="67" spans="1:15" ht="32.1" customHeight="1">
      <c r="C67" s="129"/>
      <c r="D67" s="129"/>
      <c r="F67" s="221"/>
      <c r="G67" s="222"/>
      <c r="H67" s="222"/>
      <c r="I67" s="222"/>
      <c r="J67" s="222"/>
      <c r="K67" s="222"/>
      <c r="L67" s="222"/>
      <c r="M67" s="222"/>
      <c r="N67" s="222"/>
      <c r="O67" s="223"/>
    </row>
    <row r="68" spans="1:15" ht="45.6" customHeight="1">
      <c r="B68" s="129"/>
      <c r="D68" s="129"/>
      <c r="F68" s="215"/>
      <c r="G68" s="216"/>
      <c r="H68" s="216"/>
      <c r="I68" s="216"/>
      <c r="J68" s="216"/>
      <c r="K68" s="216"/>
      <c r="L68" s="216"/>
      <c r="M68" s="216"/>
      <c r="N68" s="216"/>
      <c r="O68" s="217"/>
    </row>
    <row r="69" spans="1:15" ht="39.950000000000003" customHeight="1" thickBot="1">
      <c r="F69" s="224"/>
      <c r="G69" s="225"/>
      <c r="H69" s="225"/>
      <c r="I69" s="225"/>
      <c r="J69" s="225"/>
      <c r="K69" s="225"/>
      <c r="L69" s="225"/>
      <c r="M69" s="225"/>
      <c r="N69" s="225"/>
      <c r="O69" s="226"/>
    </row>
  </sheetData>
  <mergeCells count="201">
    <mergeCell ref="F68:O68"/>
    <mergeCell ref="F66:O66"/>
    <mergeCell ref="F67:O67"/>
    <mergeCell ref="F69:O69"/>
    <mergeCell ref="L59:O59"/>
    <mergeCell ref="L60:O60"/>
    <mergeCell ref="L61:O61"/>
    <mergeCell ref="N55:N56"/>
    <mergeCell ref="N19:N21"/>
    <mergeCell ref="N22:N39"/>
    <mergeCell ref="N43:N44"/>
    <mergeCell ref="N45:N46"/>
    <mergeCell ref="N49:N50"/>
    <mergeCell ref="N51:N52"/>
    <mergeCell ref="A41:M41"/>
    <mergeCell ref="A42:B42"/>
    <mergeCell ref="C42:F42"/>
    <mergeCell ref="H42:K42"/>
    <mergeCell ref="L42:M42"/>
    <mergeCell ref="L45:M45"/>
    <mergeCell ref="C38:F38"/>
    <mergeCell ref="H38:K38"/>
    <mergeCell ref="L38:M38"/>
    <mergeCell ref="C39:F39"/>
    <mergeCell ref="A65:C65"/>
    <mergeCell ref="F65:H65"/>
    <mergeCell ref="H51:K51"/>
    <mergeCell ref="L51:M51"/>
    <mergeCell ref="C52:F52"/>
    <mergeCell ref="H52:K52"/>
    <mergeCell ref="L52:M52"/>
    <mergeCell ref="A47:B47"/>
    <mergeCell ref="C47:F47"/>
    <mergeCell ref="H47:K47"/>
    <mergeCell ref="L47:M47"/>
    <mergeCell ref="A48:M48"/>
    <mergeCell ref="A49:B52"/>
    <mergeCell ref="C49:F50"/>
    <mergeCell ref="G49:G50"/>
    <mergeCell ref="H49:K50"/>
    <mergeCell ref="L49:M50"/>
    <mergeCell ref="A54:M54"/>
    <mergeCell ref="A15:C15"/>
    <mergeCell ref="D15:F15"/>
    <mergeCell ref="G15:I15"/>
    <mergeCell ref="J15:M15"/>
    <mergeCell ref="A62:C62"/>
    <mergeCell ref="F62:I62"/>
    <mergeCell ref="A63:C63"/>
    <mergeCell ref="F63:H63"/>
    <mergeCell ref="A64:C64"/>
    <mergeCell ref="F64:H64"/>
    <mergeCell ref="A59:D59"/>
    <mergeCell ref="F59:J59"/>
    <mergeCell ref="A60:C60"/>
    <mergeCell ref="F60:I60"/>
    <mergeCell ref="A61:C61"/>
    <mergeCell ref="F61:I61"/>
    <mergeCell ref="A53:B53"/>
    <mergeCell ref="C53:F53"/>
    <mergeCell ref="H53:K53"/>
    <mergeCell ref="L53:M53"/>
    <mergeCell ref="A55:B56"/>
    <mergeCell ref="C55:F56"/>
    <mergeCell ref="G55:M56"/>
    <mergeCell ref="C51:F51"/>
    <mergeCell ref="P45:P46"/>
    <mergeCell ref="C46:F46"/>
    <mergeCell ref="H46:K46"/>
    <mergeCell ref="L46:M46"/>
    <mergeCell ref="A43:B46"/>
    <mergeCell ref="C43:F43"/>
    <mergeCell ref="H43:K43"/>
    <mergeCell ref="L43:M43"/>
    <mergeCell ref="O43:O44"/>
    <mergeCell ref="C44:F44"/>
    <mergeCell ref="H44:K44"/>
    <mergeCell ref="L44:M44"/>
    <mergeCell ref="C45:F45"/>
    <mergeCell ref="H45:K45"/>
    <mergeCell ref="H39:K39"/>
    <mergeCell ref="L39:M39"/>
    <mergeCell ref="A40:B40"/>
    <mergeCell ref="C40:F40"/>
    <mergeCell ref="H40:K40"/>
    <mergeCell ref="L40:M40"/>
    <mergeCell ref="C37:F37"/>
    <mergeCell ref="H37:K37"/>
    <mergeCell ref="L37:M37"/>
    <mergeCell ref="C35:F35"/>
    <mergeCell ref="H35:K35"/>
    <mergeCell ref="L35:M35"/>
    <mergeCell ref="C36:F36"/>
    <mergeCell ref="H36:K36"/>
    <mergeCell ref="L36:M36"/>
    <mergeCell ref="L27:M27"/>
    <mergeCell ref="C28:F28"/>
    <mergeCell ref="H28:K28"/>
    <mergeCell ref="L28:M28"/>
    <mergeCell ref="C33:F33"/>
    <mergeCell ref="H33:K33"/>
    <mergeCell ref="L33:M33"/>
    <mergeCell ref="C34:F34"/>
    <mergeCell ref="H34:K34"/>
    <mergeCell ref="L34:M34"/>
    <mergeCell ref="C31:F31"/>
    <mergeCell ref="H31:K31"/>
    <mergeCell ref="L31:M31"/>
    <mergeCell ref="C32:F32"/>
    <mergeCell ref="H32:K32"/>
    <mergeCell ref="L32:M32"/>
    <mergeCell ref="C25:F25"/>
    <mergeCell ref="H25:K25"/>
    <mergeCell ref="L25:M25"/>
    <mergeCell ref="C26:F26"/>
    <mergeCell ref="H26:K26"/>
    <mergeCell ref="L26:M26"/>
    <mergeCell ref="A22:B39"/>
    <mergeCell ref="C22:F22"/>
    <mergeCell ref="H22:K22"/>
    <mergeCell ref="L22:M22"/>
    <mergeCell ref="C23:F23"/>
    <mergeCell ref="H23:K23"/>
    <mergeCell ref="L23:M23"/>
    <mergeCell ref="C24:F24"/>
    <mergeCell ref="H24:K24"/>
    <mergeCell ref="L24:M24"/>
    <mergeCell ref="C29:F29"/>
    <mergeCell ref="H29:K29"/>
    <mergeCell ref="L29:M29"/>
    <mergeCell ref="C30:F30"/>
    <mergeCell ref="H30:K30"/>
    <mergeCell ref="L30:M30"/>
    <mergeCell ref="C27:F27"/>
    <mergeCell ref="H27:K27"/>
    <mergeCell ref="A18:M18"/>
    <mergeCell ref="A19:B21"/>
    <mergeCell ref="C19:F21"/>
    <mergeCell ref="G19:G21"/>
    <mergeCell ref="H19:K21"/>
    <mergeCell ref="L19:M21"/>
    <mergeCell ref="A16:C16"/>
    <mergeCell ref="D16:F16"/>
    <mergeCell ref="G16:I16"/>
    <mergeCell ref="J16:M16"/>
    <mergeCell ref="A17:C17"/>
    <mergeCell ref="D17:M17"/>
    <mergeCell ref="A13:C13"/>
    <mergeCell ref="D13:F13"/>
    <mergeCell ref="G13:I13"/>
    <mergeCell ref="J13:M13"/>
    <mergeCell ref="A14:C14"/>
    <mergeCell ref="D14:F14"/>
    <mergeCell ref="G14:I14"/>
    <mergeCell ref="J14:M14"/>
    <mergeCell ref="A11:C11"/>
    <mergeCell ref="D11:F11"/>
    <mergeCell ref="G11:I11"/>
    <mergeCell ref="J11:M11"/>
    <mergeCell ref="A12:C12"/>
    <mergeCell ref="D12:F12"/>
    <mergeCell ref="G12:I12"/>
    <mergeCell ref="J12:M12"/>
    <mergeCell ref="G9:I9"/>
    <mergeCell ref="J9:M9"/>
    <mergeCell ref="A10:C10"/>
    <mergeCell ref="D10:F10"/>
    <mergeCell ref="G10:I10"/>
    <mergeCell ref="J10:M10"/>
    <mergeCell ref="A7:C7"/>
    <mergeCell ref="D7:F7"/>
    <mergeCell ref="G7:I7"/>
    <mergeCell ref="J7:M7"/>
    <mergeCell ref="A8:C8"/>
    <mergeCell ref="D8:F8"/>
    <mergeCell ref="G8:I8"/>
    <mergeCell ref="J8:M8"/>
    <mergeCell ref="R1:S1"/>
    <mergeCell ref="A2:P2"/>
    <mergeCell ref="A1:P1"/>
    <mergeCell ref="O55:P56"/>
    <mergeCell ref="O5:P5"/>
    <mergeCell ref="O18:P18"/>
    <mergeCell ref="O19:P21"/>
    <mergeCell ref="O22:P39"/>
    <mergeCell ref="O40:P40"/>
    <mergeCell ref="O41:P41"/>
    <mergeCell ref="O47:P47"/>
    <mergeCell ref="O48:P48"/>
    <mergeCell ref="O49:P50"/>
    <mergeCell ref="O51:P52"/>
    <mergeCell ref="O53:P53"/>
    <mergeCell ref="A5:M5"/>
    <mergeCell ref="A6:C6"/>
    <mergeCell ref="D6:F6"/>
    <mergeCell ref="G6:I6"/>
    <mergeCell ref="J6:M6"/>
    <mergeCell ref="N5:N17"/>
    <mergeCell ref="A4:P4"/>
    <mergeCell ref="A9:C9"/>
    <mergeCell ref="D9:F9"/>
  </mergeCells>
  <hyperlinks>
    <hyperlink ref="R1:S1" location="İÇİNDEKİLER!A1" display="İÇİNDEKİLER"/>
  </hyperlinks>
  <pageMargins left="0.7" right="0.7" top="0.75" bottom="0.75" header="0.3" footer="0.3"/>
  <pageSetup paperSize="9" orientation="portrait" horizontalDpi="4294967294" verticalDpi="4294967294"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4"/>
  <sheetViews>
    <sheetView topLeftCell="A34" zoomScale="90" zoomScaleNormal="90" workbookViewId="0">
      <selection activeCell="M72" sqref="M72"/>
    </sheetView>
  </sheetViews>
  <sheetFormatPr defaultRowHeight="15"/>
  <cols>
    <col min="3" max="3" width="14.85546875" customWidth="1"/>
    <col min="6" max="6" width="13" customWidth="1"/>
    <col min="7" max="7" width="11.140625" customWidth="1"/>
    <col min="9" max="9" width="11.140625" customWidth="1"/>
    <col min="13" max="13" width="12.28515625" customWidth="1"/>
    <col min="14" max="14" width="4.7109375" customWidth="1"/>
  </cols>
  <sheetData>
    <row r="1" spans="1:19" s="27" customFormat="1" ht="33" customHeight="1">
      <c r="A1" s="383" t="s">
        <v>174</v>
      </c>
      <c r="B1" s="384"/>
      <c r="C1" s="384"/>
      <c r="D1" s="384"/>
      <c r="E1" s="384"/>
      <c r="F1" s="384"/>
      <c r="G1" s="384"/>
      <c r="H1" s="384"/>
      <c r="I1" s="384"/>
      <c r="J1" s="384"/>
      <c r="K1" s="384"/>
      <c r="L1" s="384"/>
      <c r="M1" s="384"/>
      <c r="N1" s="385"/>
      <c r="O1" s="67"/>
      <c r="P1" s="156" t="s">
        <v>175</v>
      </c>
      <c r="Q1" s="156"/>
      <c r="R1" s="67"/>
      <c r="S1" s="67"/>
    </row>
    <row r="2" spans="1:19" s="93" customFormat="1" ht="15.95" customHeight="1" thickBot="1">
      <c r="A2" s="295" t="s">
        <v>157</v>
      </c>
      <c r="B2" s="296"/>
      <c r="C2" s="296"/>
      <c r="D2" s="296"/>
      <c r="E2" s="296"/>
      <c r="F2" s="296"/>
      <c r="G2" s="296"/>
      <c r="H2" s="296"/>
      <c r="I2" s="296"/>
      <c r="J2" s="296"/>
      <c r="K2" s="296"/>
      <c r="L2" s="296"/>
      <c r="M2" s="296"/>
      <c r="N2" s="297"/>
      <c r="O2" s="67"/>
      <c r="P2" s="67"/>
      <c r="Q2" s="67"/>
      <c r="R2" s="67"/>
      <c r="S2" s="67"/>
    </row>
    <row r="3" spans="1:19" s="93" customFormat="1" ht="23.25">
      <c r="A3" s="94"/>
      <c r="B3" s="94"/>
      <c r="C3" s="94"/>
      <c r="D3" s="94"/>
      <c r="E3" s="94"/>
      <c r="F3" s="94"/>
      <c r="G3" s="94"/>
      <c r="H3" s="94"/>
      <c r="I3" s="94"/>
      <c r="J3" s="94"/>
      <c r="K3" s="94"/>
      <c r="L3" s="94"/>
      <c r="M3" s="94"/>
      <c r="N3" s="94"/>
      <c r="O3" s="67"/>
      <c r="P3" s="67"/>
      <c r="Q3" s="67"/>
      <c r="R3" s="67"/>
      <c r="S3" s="67"/>
    </row>
    <row r="4" spans="1:19" ht="28.5" customHeight="1">
      <c r="A4" s="181" t="s">
        <v>0</v>
      </c>
      <c r="B4" s="181"/>
      <c r="C4" s="181"/>
      <c r="D4" s="181"/>
      <c r="E4" s="181"/>
      <c r="F4" s="181"/>
      <c r="G4" s="181"/>
      <c r="H4" s="181"/>
      <c r="I4" s="181"/>
      <c r="J4" s="181"/>
      <c r="K4" s="181"/>
      <c r="L4" s="181"/>
      <c r="M4" s="181"/>
      <c r="N4" s="1"/>
      <c r="O4" s="448"/>
      <c r="P4" s="449"/>
      <c r="Q4" s="449"/>
      <c r="R4" s="449"/>
      <c r="S4" s="449"/>
    </row>
    <row r="5" spans="1:19" ht="18.75">
      <c r="A5" s="181" t="s">
        <v>1</v>
      </c>
      <c r="B5" s="181"/>
      <c r="C5" s="181"/>
      <c r="D5" s="181"/>
      <c r="E5" s="181"/>
      <c r="F5" s="181"/>
      <c r="G5" s="181"/>
      <c r="H5" s="181"/>
      <c r="I5" s="181"/>
      <c r="J5" s="181"/>
      <c r="K5" s="181"/>
      <c r="L5" s="181"/>
      <c r="M5" s="181"/>
      <c r="N5" s="1"/>
    </row>
    <row r="6" spans="1:19" ht="15.75">
      <c r="A6" s="182" t="s">
        <v>2</v>
      </c>
      <c r="B6" s="182"/>
      <c r="C6" s="182"/>
      <c r="D6" s="183"/>
      <c r="E6" s="183"/>
      <c r="F6" s="183"/>
      <c r="G6" s="184" t="s">
        <v>3</v>
      </c>
      <c r="H6" s="184"/>
      <c r="I6" s="184"/>
      <c r="J6" s="183"/>
      <c r="K6" s="183"/>
      <c r="L6" s="183"/>
      <c r="M6" s="183"/>
      <c r="N6" s="370"/>
    </row>
    <row r="7" spans="1:19" ht="15.75">
      <c r="A7" s="184" t="s">
        <v>4</v>
      </c>
      <c r="B7" s="184"/>
      <c r="C7" s="184"/>
      <c r="D7" s="183"/>
      <c r="E7" s="183"/>
      <c r="F7" s="183"/>
      <c r="G7" s="184" t="s">
        <v>3</v>
      </c>
      <c r="H7" s="184"/>
      <c r="I7" s="184"/>
      <c r="J7" s="183"/>
      <c r="K7" s="183"/>
      <c r="L7" s="183"/>
      <c r="M7" s="183"/>
      <c r="N7" s="371"/>
    </row>
    <row r="8" spans="1:19" ht="15.75">
      <c r="A8" s="184" t="s">
        <v>5</v>
      </c>
      <c r="B8" s="184"/>
      <c r="C8" s="184"/>
      <c r="D8" s="183"/>
      <c r="E8" s="183"/>
      <c r="F8" s="183"/>
      <c r="G8" s="184" t="s">
        <v>9</v>
      </c>
      <c r="H8" s="184"/>
      <c r="I8" s="184"/>
      <c r="J8" s="183"/>
      <c r="K8" s="183"/>
      <c r="L8" s="183"/>
      <c r="M8" s="183"/>
      <c r="N8" s="371"/>
    </row>
    <row r="9" spans="1:19" ht="15.75">
      <c r="A9" s="184" t="s">
        <v>6</v>
      </c>
      <c r="B9" s="184"/>
      <c r="C9" s="184"/>
      <c r="D9" s="183"/>
      <c r="E9" s="183"/>
      <c r="F9" s="183"/>
      <c r="G9" s="184" t="s">
        <v>10</v>
      </c>
      <c r="H9" s="184"/>
      <c r="I9" s="184"/>
      <c r="J9" s="183"/>
      <c r="K9" s="183"/>
      <c r="L9" s="183"/>
      <c r="M9" s="183"/>
      <c r="N9" s="371"/>
    </row>
    <row r="10" spans="1:19" ht="15.75">
      <c r="A10" s="184" t="s">
        <v>7</v>
      </c>
      <c r="B10" s="184"/>
      <c r="C10" s="184"/>
      <c r="D10" s="183"/>
      <c r="E10" s="183"/>
      <c r="F10" s="183"/>
      <c r="G10" s="184" t="s">
        <v>11</v>
      </c>
      <c r="H10" s="184"/>
      <c r="I10" s="184"/>
      <c r="J10" s="189">
        <v>45261</v>
      </c>
      <c r="K10" s="183"/>
      <c r="L10" s="183"/>
      <c r="M10" s="183"/>
      <c r="N10" s="371"/>
    </row>
    <row r="11" spans="1:19" ht="15.75">
      <c r="A11" s="184" t="s">
        <v>12</v>
      </c>
      <c r="B11" s="184"/>
      <c r="C11" s="184"/>
      <c r="D11" s="190">
        <v>45289</v>
      </c>
      <c r="E11" s="183"/>
      <c r="F11" s="183"/>
      <c r="G11" s="184" t="s">
        <v>13</v>
      </c>
      <c r="H11" s="184"/>
      <c r="I11" s="184"/>
      <c r="J11" s="183"/>
      <c r="K11" s="183"/>
      <c r="L11" s="183"/>
      <c r="M11" s="183"/>
      <c r="N11" s="371"/>
    </row>
    <row r="12" spans="1:19" ht="15.75">
      <c r="A12" s="184" t="s">
        <v>14</v>
      </c>
      <c r="B12" s="184"/>
      <c r="C12" s="184"/>
      <c r="D12" s="183">
        <v>2280.46</v>
      </c>
      <c r="E12" s="183"/>
      <c r="F12" s="183"/>
      <c r="G12" s="184" t="s">
        <v>40</v>
      </c>
      <c r="H12" s="184"/>
      <c r="I12" s="184"/>
      <c r="J12" s="183">
        <f>G52+D12</f>
        <v>5925.02</v>
      </c>
      <c r="K12" s="183"/>
      <c r="L12" s="183"/>
      <c r="M12" s="183"/>
      <c r="N12" s="371"/>
    </row>
    <row r="13" spans="1:19" ht="15.75">
      <c r="A13" s="184" t="s">
        <v>41</v>
      </c>
      <c r="B13" s="184"/>
      <c r="C13" s="184"/>
      <c r="D13" s="183">
        <v>31</v>
      </c>
      <c r="E13" s="183"/>
      <c r="F13" s="183"/>
      <c r="G13" s="184" t="s">
        <v>42</v>
      </c>
      <c r="H13" s="184"/>
      <c r="I13" s="184"/>
      <c r="J13" s="183">
        <v>30</v>
      </c>
      <c r="K13" s="183"/>
      <c r="L13" s="183"/>
      <c r="M13" s="183"/>
      <c r="N13" s="371"/>
    </row>
    <row r="14" spans="1:19" ht="15.75">
      <c r="A14" s="184" t="s">
        <v>80</v>
      </c>
      <c r="B14" s="184"/>
      <c r="C14" s="184"/>
      <c r="D14" s="183">
        <v>15</v>
      </c>
      <c r="E14" s="183"/>
      <c r="F14" s="183"/>
      <c r="G14" s="184" t="s">
        <v>82</v>
      </c>
      <c r="H14" s="184"/>
      <c r="I14" s="184"/>
      <c r="J14" s="183">
        <f>D14</f>
        <v>15</v>
      </c>
      <c r="K14" s="183"/>
      <c r="L14" s="183"/>
      <c r="M14" s="183"/>
      <c r="N14" s="371"/>
    </row>
    <row r="15" spans="1:19" s="27" customFormat="1" ht="15.75">
      <c r="A15" s="292" t="s">
        <v>81</v>
      </c>
      <c r="B15" s="293"/>
      <c r="C15" s="294"/>
      <c r="D15" s="313">
        <f>D13-D14</f>
        <v>16</v>
      </c>
      <c r="E15" s="314"/>
      <c r="F15" s="315"/>
      <c r="G15" s="292" t="s">
        <v>83</v>
      </c>
      <c r="H15" s="293"/>
      <c r="I15" s="294"/>
      <c r="J15" s="313">
        <f>J13-J14</f>
        <v>15</v>
      </c>
      <c r="K15" s="314"/>
      <c r="L15" s="314"/>
      <c r="M15" s="315"/>
      <c r="N15" s="371"/>
    </row>
    <row r="16" spans="1:19" ht="15.75">
      <c r="A16" s="184" t="s">
        <v>64</v>
      </c>
      <c r="B16" s="184"/>
      <c r="C16" s="184"/>
      <c r="D16" s="183">
        <v>21944.52</v>
      </c>
      <c r="E16" s="183"/>
      <c r="F16" s="183"/>
      <c r="G16" s="184" t="s">
        <v>63</v>
      </c>
      <c r="H16" s="184"/>
      <c r="I16" s="184"/>
      <c r="J16" s="196">
        <f>J12/D16</f>
        <v>0.26999998177221468</v>
      </c>
      <c r="K16" s="196"/>
      <c r="L16" s="196"/>
      <c r="M16" s="196"/>
      <c r="N16" s="371"/>
    </row>
    <row r="17" spans="1:15" s="148" customFormat="1" ht="15.75">
      <c r="A17" s="292" t="s">
        <v>190</v>
      </c>
      <c r="B17" s="293"/>
      <c r="C17" s="293"/>
      <c r="D17" s="293"/>
      <c r="E17" s="293"/>
      <c r="F17" s="293"/>
      <c r="G17" s="293"/>
      <c r="H17" s="293"/>
      <c r="I17" s="294"/>
      <c r="J17" s="321">
        <v>0</v>
      </c>
      <c r="K17" s="376"/>
      <c r="L17" s="376"/>
      <c r="M17" s="361"/>
      <c r="N17" s="371"/>
    </row>
    <row r="18" spans="1:15" ht="29.25" customHeight="1">
      <c r="A18" s="197" t="s">
        <v>8</v>
      </c>
      <c r="B18" s="197"/>
      <c r="C18" s="197"/>
      <c r="D18" s="198"/>
      <c r="E18" s="198"/>
      <c r="F18" s="198"/>
      <c r="G18" s="198"/>
      <c r="H18" s="198"/>
      <c r="I18" s="198"/>
      <c r="J18" s="198"/>
      <c r="K18" s="198"/>
      <c r="L18" s="198"/>
      <c r="M18" s="198"/>
      <c r="N18" s="372"/>
    </row>
    <row r="19" spans="1:15" ht="15.75">
      <c r="A19" s="195" t="s">
        <v>15</v>
      </c>
      <c r="B19" s="195"/>
      <c r="C19" s="195"/>
      <c r="D19" s="195"/>
      <c r="E19" s="195"/>
      <c r="F19" s="195"/>
      <c r="G19" s="195"/>
      <c r="H19" s="195"/>
      <c r="I19" s="195"/>
      <c r="J19" s="195"/>
      <c r="K19" s="195"/>
      <c r="L19" s="195"/>
      <c r="M19" s="195"/>
      <c r="N19" s="1"/>
    </row>
    <row r="20" spans="1:15" ht="15" customHeight="1">
      <c r="A20" s="214"/>
      <c r="B20" s="214"/>
      <c r="C20" s="257"/>
      <c r="D20" s="257"/>
      <c r="E20" s="257"/>
      <c r="F20" s="257"/>
      <c r="G20" s="178" t="s">
        <v>30</v>
      </c>
      <c r="H20" s="214" t="s">
        <v>31</v>
      </c>
      <c r="I20" s="212"/>
      <c r="J20" s="212"/>
      <c r="K20" s="212"/>
      <c r="L20" s="214" t="s">
        <v>32</v>
      </c>
      <c r="M20" s="212"/>
      <c r="N20" s="370"/>
    </row>
    <row r="21" spans="1:15">
      <c r="A21" s="214"/>
      <c r="B21" s="214"/>
      <c r="C21" s="257"/>
      <c r="D21" s="257"/>
      <c r="E21" s="257"/>
      <c r="F21" s="257"/>
      <c r="G21" s="178"/>
      <c r="H21" s="212"/>
      <c r="I21" s="212"/>
      <c r="J21" s="212"/>
      <c r="K21" s="212"/>
      <c r="L21" s="212"/>
      <c r="M21" s="212"/>
      <c r="N21" s="371"/>
    </row>
    <row r="22" spans="1:15" ht="30" customHeight="1">
      <c r="A22" s="214"/>
      <c r="B22" s="214"/>
      <c r="C22" s="257"/>
      <c r="D22" s="257"/>
      <c r="E22" s="257"/>
      <c r="F22" s="257"/>
      <c r="G22" s="178"/>
      <c r="H22" s="212"/>
      <c r="I22" s="212"/>
      <c r="J22" s="212"/>
      <c r="K22" s="212"/>
      <c r="L22" s="212"/>
      <c r="M22" s="212"/>
      <c r="N22" s="372"/>
    </row>
    <row r="23" spans="1:15" ht="15" customHeight="1">
      <c r="A23" s="192" t="s">
        <v>16</v>
      </c>
      <c r="B23" s="192"/>
      <c r="C23" s="184" t="s">
        <v>17</v>
      </c>
      <c r="D23" s="184"/>
      <c r="E23" s="184"/>
      <c r="F23" s="184"/>
      <c r="G23" s="107">
        <v>0</v>
      </c>
      <c r="H23" s="199">
        <f>$G23/$D$13*$D$14</f>
        <v>0</v>
      </c>
      <c r="I23" s="199"/>
      <c r="J23" s="199"/>
      <c r="K23" s="199"/>
      <c r="L23" s="199">
        <f>G23-H23</f>
        <v>0</v>
      </c>
      <c r="M23" s="199"/>
      <c r="N23" s="370"/>
      <c r="O23" s="8"/>
    </row>
    <row r="24" spans="1:15" ht="15.75">
      <c r="A24" s="192"/>
      <c r="B24" s="192"/>
      <c r="C24" s="184" t="s">
        <v>18</v>
      </c>
      <c r="D24" s="184"/>
      <c r="E24" s="184"/>
      <c r="F24" s="184"/>
      <c r="G24" s="107">
        <v>0</v>
      </c>
      <c r="H24" s="199">
        <f t="shared" ref="H24:H39" si="0">$G24/$D$13*$D$14</f>
        <v>0</v>
      </c>
      <c r="I24" s="199"/>
      <c r="J24" s="199"/>
      <c r="K24" s="199"/>
      <c r="L24" s="199">
        <f t="shared" ref="L24:L39" si="1">G24-H24</f>
        <v>0</v>
      </c>
      <c r="M24" s="199"/>
      <c r="N24" s="371"/>
    </row>
    <row r="25" spans="1:15" ht="15.75">
      <c r="A25" s="192"/>
      <c r="B25" s="192"/>
      <c r="C25" s="184" t="s">
        <v>19</v>
      </c>
      <c r="D25" s="184"/>
      <c r="E25" s="184"/>
      <c r="F25" s="184"/>
      <c r="G25" s="107">
        <v>0</v>
      </c>
      <c r="H25" s="199">
        <f t="shared" si="0"/>
        <v>0</v>
      </c>
      <c r="I25" s="199"/>
      <c r="J25" s="199"/>
      <c r="K25" s="199"/>
      <c r="L25" s="199">
        <f t="shared" si="1"/>
        <v>0</v>
      </c>
      <c r="M25" s="199"/>
      <c r="N25" s="371"/>
    </row>
    <row r="26" spans="1:15" ht="15.75">
      <c r="A26" s="192"/>
      <c r="B26" s="192"/>
      <c r="C26" s="184" t="s">
        <v>20</v>
      </c>
      <c r="D26" s="184"/>
      <c r="E26" s="184"/>
      <c r="F26" s="184"/>
      <c r="G26" s="107">
        <v>0</v>
      </c>
      <c r="H26" s="199">
        <f t="shared" si="0"/>
        <v>0</v>
      </c>
      <c r="I26" s="199"/>
      <c r="J26" s="199"/>
      <c r="K26" s="199"/>
      <c r="L26" s="199">
        <f t="shared" si="1"/>
        <v>0</v>
      </c>
      <c r="M26" s="199"/>
      <c r="N26" s="371"/>
    </row>
    <row r="27" spans="1:15" ht="15.75">
      <c r="A27" s="192"/>
      <c r="B27" s="192"/>
      <c r="C27" s="184" t="s">
        <v>21</v>
      </c>
      <c r="D27" s="184"/>
      <c r="E27" s="184"/>
      <c r="F27" s="184"/>
      <c r="G27" s="107">
        <v>0</v>
      </c>
      <c r="H27" s="199">
        <f t="shared" si="0"/>
        <v>0</v>
      </c>
      <c r="I27" s="199"/>
      <c r="J27" s="199"/>
      <c r="K27" s="199"/>
      <c r="L27" s="199">
        <f t="shared" si="1"/>
        <v>0</v>
      </c>
      <c r="M27" s="199"/>
      <c r="N27" s="371"/>
    </row>
    <row r="28" spans="1:15" ht="15.75">
      <c r="A28" s="192"/>
      <c r="B28" s="192"/>
      <c r="C28" s="184" t="s">
        <v>100</v>
      </c>
      <c r="D28" s="184"/>
      <c r="E28" s="184"/>
      <c r="F28" s="184"/>
      <c r="G28" s="107">
        <v>0</v>
      </c>
      <c r="H28" s="199">
        <f>G28</f>
        <v>0</v>
      </c>
      <c r="I28" s="199"/>
      <c r="J28" s="199"/>
      <c r="K28" s="199"/>
      <c r="L28" s="199">
        <f t="shared" si="1"/>
        <v>0</v>
      </c>
      <c r="M28" s="199"/>
      <c r="N28" s="371"/>
    </row>
    <row r="29" spans="1:15" ht="15.75">
      <c r="A29" s="192"/>
      <c r="B29" s="192"/>
      <c r="C29" s="184" t="s">
        <v>101</v>
      </c>
      <c r="D29" s="184"/>
      <c r="E29" s="184"/>
      <c r="F29" s="184"/>
      <c r="G29" s="107">
        <v>0</v>
      </c>
      <c r="H29" s="199">
        <f>G29</f>
        <v>0</v>
      </c>
      <c r="I29" s="199"/>
      <c r="J29" s="199"/>
      <c r="K29" s="199"/>
      <c r="L29" s="199">
        <f t="shared" si="1"/>
        <v>0</v>
      </c>
      <c r="M29" s="199"/>
      <c r="N29" s="371"/>
    </row>
    <row r="30" spans="1:15" ht="15.75">
      <c r="A30" s="192"/>
      <c r="B30" s="192"/>
      <c r="C30" s="184" t="s">
        <v>107</v>
      </c>
      <c r="D30" s="184"/>
      <c r="E30" s="184"/>
      <c r="F30" s="184"/>
      <c r="G30" s="107">
        <v>0</v>
      </c>
      <c r="H30" s="199">
        <f>G30</f>
        <v>0</v>
      </c>
      <c r="I30" s="199"/>
      <c r="J30" s="199"/>
      <c r="K30" s="199"/>
      <c r="L30" s="199">
        <f t="shared" si="1"/>
        <v>0</v>
      </c>
      <c r="M30" s="199"/>
      <c r="N30" s="371"/>
    </row>
    <row r="31" spans="1:15" ht="15.75">
      <c r="A31" s="192"/>
      <c r="B31" s="192"/>
      <c r="C31" s="184" t="s">
        <v>22</v>
      </c>
      <c r="D31" s="184"/>
      <c r="E31" s="184"/>
      <c r="F31" s="184"/>
      <c r="G31" s="107">
        <v>0</v>
      </c>
      <c r="H31" s="199">
        <f>G31</f>
        <v>0</v>
      </c>
      <c r="I31" s="199"/>
      <c r="J31" s="199"/>
      <c r="K31" s="199"/>
      <c r="L31" s="199">
        <f t="shared" si="1"/>
        <v>0</v>
      </c>
      <c r="M31" s="199"/>
      <c r="N31" s="371"/>
    </row>
    <row r="32" spans="1:15" ht="15.75">
      <c r="A32" s="192"/>
      <c r="B32" s="192"/>
      <c r="C32" s="184" t="s">
        <v>23</v>
      </c>
      <c r="D32" s="184"/>
      <c r="E32" s="184"/>
      <c r="F32" s="184"/>
      <c r="G32" s="107">
        <v>0</v>
      </c>
      <c r="H32" s="199">
        <f t="shared" si="0"/>
        <v>0</v>
      </c>
      <c r="I32" s="199"/>
      <c r="J32" s="199"/>
      <c r="K32" s="199"/>
      <c r="L32" s="199">
        <f t="shared" si="1"/>
        <v>0</v>
      </c>
      <c r="M32" s="199"/>
      <c r="N32" s="371"/>
    </row>
    <row r="33" spans="1:14" ht="15.75">
      <c r="A33" s="192"/>
      <c r="B33" s="192"/>
      <c r="C33" s="184" t="s">
        <v>24</v>
      </c>
      <c r="D33" s="184"/>
      <c r="E33" s="184"/>
      <c r="F33" s="184"/>
      <c r="G33" s="107">
        <v>24842.36</v>
      </c>
      <c r="H33" s="199">
        <f>$G33/$D$13*$D$14</f>
        <v>12020.496774193549</v>
      </c>
      <c r="I33" s="199"/>
      <c r="J33" s="199"/>
      <c r="K33" s="199"/>
      <c r="L33" s="199">
        <f t="shared" si="1"/>
        <v>12821.863225806452</v>
      </c>
      <c r="M33" s="199"/>
      <c r="N33" s="371"/>
    </row>
    <row r="34" spans="1:14" ht="15.75">
      <c r="A34" s="192"/>
      <c r="B34" s="192"/>
      <c r="C34" s="184" t="s">
        <v>25</v>
      </c>
      <c r="D34" s="184"/>
      <c r="E34" s="184"/>
      <c r="F34" s="184"/>
      <c r="G34" s="107">
        <v>13030.39</v>
      </c>
      <c r="H34" s="199">
        <f t="shared" si="0"/>
        <v>6305.0274193548385</v>
      </c>
      <c r="I34" s="199"/>
      <c r="J34" s="199"/>
      <c r="K34" s="199"/>
      <c r="L34" s="199">
        <f t="shared" si="1"/>
        <v>6725.362580645161</v>
      </c>
      <c r="M34" s="199"/>
      <c r="N34" s="371"/>
    </row>
    <row r="35" spans="1:14" ht="15.75">
      <c r="A35" s="192"/>
      <c r="B35" s="192"/>
      <c r="C35" s="184" t="s">
        <v>26</v>
      </c>
      <c r="D35" s="184"/>
      <c r="E35" s="184"/>
      <c r="F35" s="184"/>
      <c r="G35" s="107">
        <v>0</v>
      </c>
      <c r="H35" s="199">
        <f t="shared" si="0"/>
        <v>0</v>
      </c>
      <c r="I35" s="199"/>
      <c r="J35" s="199"/>
      <c r="K35" s="199"/>
      <c r="L35" s="199">
        <f t="shared" si="1"/>
        <v>0</v>
      </c>
      <c r="M35" s="199"/>
      <c r="N35" s="371"/>
    </row>
    <row r="36" spans="1:14" ht="15.75">
      <c r="A36" s="192"/>
      <c r="B36" s="192"/>
      <c r="C36" s="184" t="s">
        <v>27</v>
      </c>
      <c r="D36" s="184"/>
      <c r="E36" s="184"/>
      <c r="F36" s="184"/>
      <c r="G36" s="107">
        <v>0</v>
      </c>
      <c r="H36" s="199">
        <f t="shared" si="0"/>
        <v>0</v>
      </c>
      <c r="I36" s="199"/>
      <c r="J36" s="199"/>
      <c r="K36" s="199"/>
      <c r="L36" s="199">
        <f t="shared" si="1"/>
        <v>0</v>
      </c>
      <c r="M36" s="199"/>
      <c r="N36" s="371"/>
    </row>
    <row r="37" spans="1:14" ht="15.75">
      <c r="A37" s="192"/>
      <c r="B37" s="192"/>
      <c r="C37" s="184" t="s">
        <v>28</v>
      </c>
      <c r="D37" s="184"/>
      <c r="E37" s="184"/>
      <c r="F37" s="184"/>
      <c r="G37" s="107">
        <v>0</v>
      </c>
      <c r="H37" s="199">
        <f t="shared" si="0"/>
        <v>0</v>
      </c>
      <c r="I37" s="199"/>
      <c r="J37" s="199"/>
      <c r="K37" s="199"/>
      <c r="L37" s="199">
        <f t="shared" si="1"/>
        <v>0</v>
      </c>
      <c r="M37" s="199"/>
      <c r="N37" s="371"/>
    </row>
    <row r="38" spans="1:14" ht="15.75">
      <c r="A38" s="192"/>
      <c r="B38" s="192"/>
      <c r="C38" s="184" t="s">
        <v>51</v>
      </c>
      <c r="D38" s="184"/>
      <c r="E38" s="184"/>
      <c r="F38" s="184"/>
      <c r="G38" s="107">
        <v>8138.89</v>
      </c>
      <c r="H38" s="199">
        <f t="shared" si="0"/>
        <v>3938.1725806451614</v>
      </c>
      <c r="I38" s="199"/>
      <c r="J38" s="199"/>
      <c r="K38" s="199"/>
      <c r="L38" s="199">
        <f t="shared" si="1"/>
        <v>4200.717419354839</v>
      </c>
      <c r="M38" s="199"/>
      <c r="N38" s="371"/>
    </row>
    <row r="39" spans="1:14" ht="15.75">
      <c r="A39" s="192"/>
      <c r="B39" s="192"/>
      <c r="C39" s="184" t="s">
        <v>104</v>
      </c>
      <c r="D39" s="184"/>
      <c r="E39" s="184"/>
      <c r="F39" s="184"/>
      <c r="G39" s="107">
        <v>0</v>
      </c>
      <c r="H39" s="199">
        <f t="shared" si="0"/>
        <v>0</v>
      </c>
      <c r="I39" s="199"/>
      <c r="J39" s="199"/>
      <c r="K39" s="199"/>
      <c r="L39" s="199">
        <f t="shared" si="1"/>
        <v>0</v>
      </c>
      <c r="M39" s="199"/>
      <c r="N39" s="371"/>
    </row>
    <row r="40" spans="1:14" ht="18.75">
      <c r="A40" s="200" t="s">
        <v>33</v>
      </c>
      <c r="B40" s="200"/>
      <c r="C40" s="183"/>
      <c r="D40" s="183"/>
      <c r="E40" s="183"/>
      <c r="F40" s="183"/>
      <c r="G40" s="107">
        <f>SUM(G23:G39)</f>
        <v>46011.64</v>
      </c>
      <c r="H40" s="199">
        <f>SUM(H23:K39)</f>
        <v>22263.696774193548</v>
      </c>
      <c r="I40" s="199"/>
      <c r="J40" s="199"/>
      <c r="K40" s="199"/>
      <c r="L40" s="442">
        <f>G40-H40</f>
        <v>23747.943225806452</v>
      </c>
      <c r="M40" s="442"/>
      <c r="N40" s="9">
        <v>1</v>
      </c>
    </row>
    <row r="41" spans="1:14" ht="15.75">
      <c r="A41" s="195" t="s">
        <v>39</v>
      </c>
      <c r="B41" s="195"/>
      <c r="C41" s="195"/>
      <c r="D41" s="195"/>
      <c r="E41" s="195"/>
      <c r="F41" s="195"/>
      <c r="G41" s="195"/>
      <c r="H41" s="195"/>
      <c r="I41" s="195"/>
      <c r="J41" s="195"/>
      <c r="K41" s="195"/>
      <c r="L41" s="195"/>
      <c r="M41" s="195"/>
      <c r="N41" s="1"/>
    </row>
    <row r="42" spans="1:14" ht="73.5" customHeight="1">
      <c r="A42" s="204"/>
      <c r="B42" s="204"/>
      <c r="C42" s="212" t="s">
        <v>35</v>
      </c>
      <c r="D42" s="212"/>
      <c r="E42" s="212"/>
      <c r="F42" s="212"/>
      <c r="G42" s="68" t="s">
        <v>36</v>
      </c>
      <c r="H42" s="214" t="s">
        <v>84</v>
      </c>
      <c r="I42" s="214"/>
      <c r="J42" s="214"/>
      <c r="K42" s="214"/>
      <c r="L42" s="214" t="s">
        <v>85</v>
      </c>
      <c r="M42" s="214"/>
      <c r="N42" s="1"/>
    </row>
    <row r="43" spans="1:14" ht="15" customHeight="1">
      <c r="A43" s="240" t="s">
        <v>105</v>
      </c>
      <c r="B43" s="241"/>
      <c r="C43" s="252" t="s">
        <v>120</v>
      </c>
      <c r="D43" s="252"/>
      <c r="E43" s="252"/>
      <c r="F43" s="252"/>
      <c r="G43" s="106">
        <v>3622.3</v>
      </c>
      <c r="H43" s="441">
        <f>$G43/$J$13*$J$14</f>
        <v>1811.15</v>
      </c>
      <c r="I43" s="441"/>
      <c r="J43" s="441"/>
      <c r="K43" s="441"/>
      <c r="L43" s="441">
        <f>G43-H43</f>
        <v>1811.15</v>
      </c>
      <c r="M43" s="441"/>
      <c r="N43" s="370"/>
    </row>
    <row r="44" spans="1:14" ht="15.75">
      <c r="A44" s="443"/>
      <c r="B44" s="444"/>
      <c r="C44" s="252" t="s">
        <v>98</v>
      </c>
      <c r="D44" s="252"/>
      <c r="E44" s="252"/>
      <c r="F44" s="252"/>
      <c r="G44" s="106">
        <v>2173.38</v>
      </c>
      <c r="H44" s="441">
        <f t="shared" ref="H44:H45" si="2">$G44/$J$13*$J$14</f>
        <v>1086.69</v>
      </c>
      <c r="I44" s="441"/>
      <c r="J44" s="441"/>
      <c r="K44" s="441"/>
      <c r="L44" s="441">
        <f t="shared" ref="L44:L47" si="3">G44-H44</f>
        <v>1086.69</v>
      </c>
      <c r="M44" s="441"/>
      <c r="N44" s="371"/>
    </row>
    <row r="45" spans="1:14" ht="15.75">
      <c r="A45" s="443"/>
      <c r="B45" s="444"/>
      <c r="C45" s="252" t="s">
        <v>121</v>
      </c>
      <c r="D45" s="252"/>
      <c r="E45" s="252"/>
      <c r="F45" s="252"/>
      <c r="G45" s="106">
        <v>0</v>
      </c>
      <c r="H45" s="441">
        <f t="shared" si="2"/>
        <v>0</v>
      </c>
      <c r="I45" s="441"/>
      <c r="J45" s="441"/>
      <c r="K45" s="441"/>
      <c r="L45" s="441">
        <f t="shared" si="3"/>
        <v>0</v>
      </c>
      <c r="M45" s="441"/>
      <c r="N45" s="372"/>
    </row>
    <row r="46" spans="1:14" s="27" customFormat="1" ht="15.75">
      <c r="A46" s="443"/>
      <c r="B46" s="444"/>
      <c r="C46" s="354" t="s">
        <v>122</v>
      </c>
      <c r="D46" s="355"/>
      <c r="E46" s="355"/>
      <c r="F46" s="356"/>
      <c r="G46" s="106">
        <v>2897.84</v>
      </c>
      <c r="H46" s="441">
        <f>G46</f>
        <v>2897.84</v>
      </c>
      <c r="I46" s="441"/>
      <c r="J46" s="441"/>
      <c r="K46" s="441"/>
      <c r="L46" s="441">
        <f t="shared" si="3"/>
        <v>0</v>
      </c>
      <c r="M46" s="441"/>
      <c r="N46" s="20"/>
    </row>
    <row r="47" spans="1:14" s="27" customFormat="1" ht="15.75">
      <c r="A47" s="443"/>
      <c r="B47" s="444"/>
      <c r="C47" s="252" t="s">
        <v>123</v>
      </c>
      <c r="D47" s="252"/>
      <c r="E47" s="252"/>
      <c r="F47" s="252"/>
      <c r="G47" s="106">
        <v>0</v>
      </c>
      <c r="H47" s="441">
        <f>G47</f>
        <v>0</v>
      </c>
      <c r="I47" s="441"/>
      <c r="J47" s="441"/>
      <c r="K47" s="441"/>
      <c r="L47" s="441">
        <f t="shared" si="3"/>
        <v>0</v>
      </c>
      <c r="M47" s="441"/>
      <c r="N47" s="20"/>
    </row>
    <row r="48" spans="1:14" ht="18.75">
      <c r="A48" s="200" t="s">
        <v>33</v>
      </c>
      <c r="B48" s="200"/>
      <c r="C48" s="252"/>
      <c r="D48" s="252"/>
      <c r="E48" s="252"/>
      <c r="F48" s="252"/>
      <c r="G48" s="106"/>
      <c r="H48" s="441"/>
      <c r="I48" s="441"/>
      <c r="J48" s="441"/>
      <c r="K48" s="441"/>
      <c r="L48" s="442">
        <f>L43+L44+L45</f>
        <v>2897.84</v>
      </c>
      <c r="M48" s="442"/>
      <c r="N48" s="9">
        <v>2</v>
      </c>
    </row>
    <row r="49" spans="1:16" ht="15.75">
      <c r="A49" s="195" t="s">
        <v>44</v>
      </c>
      <c r="B49" s="195"/>
      <c r="C49" s="195"/>
      <c r="D49" s="195"/>
      <c r="E49" s="195"/>
      <c r="F49" s="195"/>
      <c r="G49" s="195"/>
      <c r="H49" s="195"/>
      <c r="I49" s="195"/>
      <c r="J49" s="195"/>
      <c r="K49" s="195"/>
      <c r="L49" s="195"/>
      <c r="M49" s="195"/>
      <c r="N49" s="1"/>
    </row>
    <row r="50" spans="1:16" ht="15" customHeight="1">
      <c r="A50" s="192" t="s">
        <v>45</v>
      </c>
      <c r="B50" s="192"/>
      <c r="C50" s="212" t="s">
        <v>46</v>
      </c>
      <c r="D50" s="212"/>
      <c r="E50" s="212"/>
      <c r="F50" s="212"/>
      <c r="G50" s="214" t="s">
        <v>47</v>
      </c>
      <c r="H50" s="363" t="s">
        <v>65</v>
      </c>
      <c r="I50" s="364"/>
      <c r="J50" s="363" t="s">
        <v>106</v>
      </c>
      <c r="K50" s="364"/>
      <c r="L50" s="214" t="s">
        <v>48</v>
      </c>
      <c r="M50" s="214"/>
      <c r="N50" s="370"/>
    </row>
    <row r="51" spans="1:16" ht="50.25" customHeight="1">
      <c r="A51" s="192"/>
      <c r="B51" s="192"/>
      <c r="C51" s="212"/>
      <c r="D51" s="212"/>
      <c r="E51" s="212"/>
      <c r="F51" s="212"/>
      <c r="G51" s="214"/>
      <c r="H51" s="365"/>
      <c r="I51" s="366"/>
      <c r="J51" s="365"/>
      <c r="K51" s="366"/>
      <c r="L51" s="214"/>
      <c r="M51" s="214"/>
      <c r="N51" s="372"/>
    </row>
    <row r="52" spans="1:16" ht="15.75">
      <c r="A52" s="192"/>
      <c r="B52" s="192"/>
      <c r="C52" s="184" t="s">
        <v>49</v>
      </c>
      <c r="D52" s="184"/>
      <c r="E52" s="184"/>
      <c r="F52" s="184"/>
      <c r="G52" s="107">
        <v>3644.56</v>
      </c>
      <c r="H52" s="199">
        <f>H33-(J17+G46+G47)</f>
        <v>9122.6567741935487</v>
      </c>
      <c r="I52" s="199"/>
      <c r="J52" s="445">
        <f>(H52*J16)-D12</f>
        <v>182.65716274642909</v>
      </c>
      <c r="K52" s="446"/>
      <c r="L52" s="199">
        <f>IF(J52&lt;=0,G52,G52-J52)</f>
        <v>3461.9028372535709</v>
      </c>
      <c r="M52" s="199"/>
      <c r="N52" s="370"/>
    </row>
    <row r="53" spans="1:16" ht="15.75">
      <c r="A53" s="192"/>
      <c r="B53" s="192"/>
      <c r="C53" s="184" t="s">
        <v>50</v>
      </c>
      <c r="D53" s="184"/>
      <c r="E53" s="184"/>
      <c r="F53" s="184"/>
      <c r="G53" s="107">
        <v>247.41</v>
      </c>
      <c r="H53" s="447"/>
      <c r="I53" s="446"/>
      <c r="J53" s="447">
        <f>G53</f>
        <v>247.41</v>
      </c>
      <c r="K53" s="446"/>
      <c r="L53" s="199">
        <f>G53-J53</f>
        <v>0</v>
      </c>
      <c r="M53" s="199"/>
      <c r="N53" s="372"/>
    </row>
    <row r="54" spans="1:16" ht="18.75">
      <c r="A54" s="200" t="s">
        <v>33</v>
      </c>
      <c r="B54" s="200"/>
      <c r="C54" s="183"/>
      <c r="D54" s="183"/>
      <c r="E54" s="183"/>
      <c r="F54" s="183"/>
      <c r="G54" s="107"/>
      <c r="H54" s="199"/>
      <c r="I54" s="199"/>
      <c r="J54" s="199"/>
      <c r="K54" s="199"/>
      <c r="L54" s="442">
        <f>SUM(L52+L53)</f>
        <v>3461.9028372535709</v>
      </c>
      <c r="M54" s="442"/>
      <c r="N54" s="9">
        <v>3</v>
      </c>
    </row>
    <row r="55" spans="1:16" s="59" customFormat="1" ht="18.75" customHeight="1">
      <c r="A55" s="195" t="s">
        <v>118</v>
      </c>
      <c r="B55" s="195"/>
      <c r="C55" s="195"/>
      <c r="D55" s="195"/>
      <c r="E55" s="195"/>
      <c r="F55" s="195"/>
      <c r="G55" s="195"/>
      <c r="H55" s="195"/>
      <c r="I55" s="195"/>
      <c r="J55" s="195"/>
      <c r="K55" s="195"/>
      <c r="L55" s="195"/>
      <c r="M55" s="195"/>
      <c r="N55" s="58"/>
    </row>
    <row r="56" spans="1:16" ht="14.45" customHeight="1">
      <c r="A56" s="192" t="s">
        <v>108</v>
      </c>
      <c r="B56" s="192"/>
      <c r="C56" s="300" t="s">
        <v>52</v>
      </c>
      <c r="D56" s="300"/>
      <c r="E56" s="300"/>
      <c r="F56" s="300"/>
      <c r="G56" s="213">
        <f>L40+L48-L54</f>
        <v>23183.88038855288</v>
      </c>
      <c r="H56" s="213"/>
      <c r="I56" s="213"/>
      <c r="J56" s="213"/>
      <c r="K56" s="213"/>
      <c r="L56" s="213"/>
      <c r="M56" s="213"/>
      <c r="N56" s="370"/>
    </row>
    <row r="57" spans="1:16" ht="14.45" customHeight="1">
      <c r="A57" s="192"/>
      <c r="B57" s="192"/>
      <c r="C57" s="300"/>
      <c r="D57" s="300"/>
      <c r="E57" s="300"/>
      <c r="F57" s="300"/>
      <c r="G57" s="213"/>
      <c r="H57" s="213"/>
      <c r="I57" s="213"/>
      <c r="J57" s="213"/>
      <c r="K57" s="213"/>
      <c r="L57" s="213"/>
      <c r="M57" s="213"/>
      <c r="N57" s="372"/>
    </row>
    <row r="58" spans="1:16">
      <c r="P58" s="4"/>
    </row>
    <row r="59" spans="1:16" ht="37.5" customHeight="1">
      <c r="A59" s="440"/>
      <c r="B59" s="440"/>
      <c r="C59" s="440"/>
      <c r="D59" s="440"/>
      <c r="E59" s="440"/>
      <c r="F59" s="440"/>
      <c r="H59" s="281" t="s">
        <v>182</v>
      </c>
      <c r="I59" s="281"/>
      <c r="J59" s="281"/>
      <c r="K59" s="281"/>
      <c r="L59" s="98"/>
      <c r="M59" s="98"/>
      <c r="N59" s="98"/>
    </row>
    <row r="60" spans="1:16">
      <c r="A60" s="437"/>
      <c r="B60" s="437"/>
      <c r="C60" s="437"/>
      <c r="D60" s="437"/>
      <c r="E60" s="437"/>
      <c r="F60" s="134"/>
      <c r="H60" s="450" t="s">
        <v>54</v>
      </c>
      <c r="I60" s="450"/>
      <c r="J60" s="450"/>
      <c r="K60" s="104">
        <f>H33</f>
        <v>12020.496774193549</v>
      </c>
    </row>
    <row r="61" spans="1:16">
      <c r="A61" s="437"/>
      <c r="B61" s="437"/>
      <c r="C61" s="437"/>
      <c r="D61" s="437"/>
      <c r="E61" s="437"/>
      <c r="F61" s="134"/>
      <c r="H61" s="197" t="s">
        <v>192</v>
      </c>
      <c r="I61" s="197"/>
      <c r="J61" s="197"/>
      <c r="K61" s="3">
        <f>J17+G46+G47</f>
        <v>2897.84</v>
      </c>
    </row>
    <row r="62" spans="1:16">
      <c r="A62" s="437"/>
      <c r="B62" s="437"/>
      <c r="C62" s="437"/>
      <c r="D62" s="437"/>
      <c r="E62" s="437"/>
      <c r="F62" s="134"/>
      <c r="H62" s="197" t="s">
        <v>56</v>
      </c>
      <c r="I62" s="197"/>
      <c r="J62" s="197"/>
      <c r="K62" s="3">
        <f>K60-K61</f>
        <v>9122.6567741935487</v>
      </c>
    </row>
    <row r="63" spans="1:16">
      <c r="A63" s="437"/>
      <c r="B63" s="437"/>
      <c r="C63" s="437"/>
      <c r="D63" s="437"/>
      <c r="E63" s="437"/>
      <c r="H63" s="197" t="s">
        <v>57</v>
      </c>
      <c r="I63" s="197"/>
      <c r="J63" s="197"/>
      <c r="K63" s="103">
        <f>J16</f>
        <v>0.26999998177221468</v>
      </c>
    </row>
    <row r="64" spans="1:16">
      <c r="A64" s="298"/>
      <c r="B64" s="298"/>
      <c r="C64" s="298"/>
      <c r="D64" s="298"/>
      <c r="E64" s="298"/>
      <c r="H64" s="197" t="s">
        <v>58</v>
      </c>
      <c r="I64" s="197"/>
      <c r="J64" s="197"/>
      <c r="K64" s="1">
        <f>(K62*K63)-D12</f>
        <v>182.65716274642909</v>
      </c>
    </row>
    <row r="65" spans="8:16" ht="30">
      <c r="H65" s="197" t="s">
        <v>59</v>
      </c>
      <c r="I65" s="197"/>
      <c r="J65" s="197"/>
      <c r="K65" s="135">
        <f>IF(K64&lt;=0,G52,G52-K64)</f>
        <v>3461.9028372535709</v>
      </c>
      <c r="L65" s="131" t="s">
        <v>185</v>
      </c>
    </row>
    <row r="67" spans="8:16" ht="15.75" thickBot="1"/>
    <row r="68" spans="8:16" ht="32.25" customHeight="1">
      <c r="H68" s="435" t="s">
        <v>189</v>
      </c>
      <c r="I68" s="436"/>
      <c r="J68" s="436"/>
      <c r="K68" s="436"/>
      <c r="L68" s="436"/>
      <c r="M68" s="436"/>
    </row>
    <row r="69" spans="8:16">
      <c r="H69" s="197" t="s">
        <v>65</v>
      </c>
      <c r="I69" s="197"/>
      <c r="J69" s="197"/>
      <c r="K69" s="197"/>
      <c r="L69" s="197"/>
      <c r="M69" s="105">
        <f>D16/D13*D14</f>
        <v>10618.316129032259</v>
      </c>
    </row>
    <row r="70" spans="8:16">
      <c r="H70" s="197" t="s">
        <v>66</v>
      </c>
      <c r="I70" s="197"/>
      <c r="J70" s="197"/>
      <c r="K70" s="197"/>
      <c r="L70" s="197"/>
      <c r="M70" s="105">
        <f>M69*J16-D12</f>
        <v>586.48516129032305</v>
      </c>
    </row>
    <row r="71" spans="8:16" ht="37.5">
      <c r="H71" s="197" t="s">
        <v>67</v>
      </c>
      <c r="I71" s="197"/>
      <c r="J71" s="197"/>
      <c r="K71" s="197"/>
      <c r="L71" s="197"/>
      <c r="M71" s="136">
        <f>IF(M70&lt;=0,G52,G52-M70)</f>
        <v>3058.0748387096769</v>
      </c>
      <c r="N71" s="438" t="s">
        <v>184</v>
      </c>
      <c r="O71" s="439"/>
    </row>
    <row r="74" spans="8:16" ht="64.5" customHeight="1">
      <c r="I74" s="234" t="s">
        <v>186</v>
      </c>
      <c r="J74" s="234"/>
      <c r="K74" s="234"/>
      <c r="L74" s="234"/>
      <c r="M74" s="234"/>
      <c r="N74" s="234"/>
      <c r="O74" s="234"/>
      <c r="P74" s="234"/>
    </row>
  </sheetData>
  <mergeCells count="191">
    <mergeCell ref="A1:N1"/>
    <mergeCell ref="A55:M55"/>
    <mergeCell ref="A56:B57"/>
    <mergeCell ref="C56:F57"/>
    <mergeCell ref="G56:M57"/>
    <mergeCell ref="H65:J65"/>
    <mergeCell ref="C47:F47"/>
    <mergeCell ref="O4:S4"/>
    <mergeCell ref="L46:M46"/>
    <mergeCell ref="L47:M47"/>
    <mergeCell ref="H60:J60"/>
    <mergeCell ref="H61:J61"/>
    <mergeCell ref="H62:J62"/>
    <mergeCell ref="H63:J63"/>
    <mergeCell ref="C46:F46"/>
    <mergeCell ref="H46:K46"/>
    <mergeCell ref="H47:K47"/>
    <mergeCell ref="A15:C15"/>
    <mergeCell ref="D15:F15"/>
    <mergeCell ref="G15:I15"/>
    <mergeCell ref="A18:C18"/>
    <mergeCell ref="D18:M18"/>
    <mergeCell ref="C20:F22"/>
    <mergeCell ref="H64:J64"/>
    <mergeCell ref="A49:M49"/>
    <mergeCell ref="A50:B53"/>
    <mergeCell ref="C50:F51"/>
    <mergeCell ref="C52:F52"/>
    <mergeCell ref="C53:F53"/>
    <mergeCell ref="G50:G51"/>
    <mergeCell ref="L50:M51"/>
    <mergeCell ref="L52:M52"/>
    <mergeCell ref="L53:M53"/>
    <mergeCell ref="H50:I51"/>
    <mergeCell ref="J50:K51"/>
    <mergeCell ref="H52:I52"/>
    <mergeCell ref="J52:K52"/>
    <mergeCell ref="H53:I53"/>
    <mergeCell ref="J53:K53"/>
    <mergeCell ref="A54:B54"/>
    <mergeCell ref="C54:F54"/>
    <mergeCell ref="H54:K54"/>
    <mergeCell ref="L54:M54"/>
    <mergeCell ref="C24:F24"/>
    <mergeCell ref="C25:F25"/>
    <mergeCell ref="C26:F26"/>
    <mergeCell ref="C27:F27"/>
    <mergeCell ref="A12:C12"/>
    <mergeCell ref="D12:F12"/>
    <mergeCell ref="G12:I12"/>
    <mergeCell ref="J12:M12"/>
    <mergeCell ref="A13:C13"/>
    <mergeCell ref="D13:F13"/>
    <mergeCell ref="G13:I13"/>
    <mergeCell ref="J13:M13"/>
    <mergeCell ref="A14:C14"/>
    <mergeCell ref="A16:C16"/>
    <mergeCell ref="D14:F14"/>
    <mergeCell ref="D16:F16"/>
    <mergeCell ref="G14:I14"/>
    <mergeCell ref="G16:I16"/>
    <mergeCell ref="J14:M14"/>
    <mergeCell ref="J16:M16"/>
    <mergeCell ref="L20:M22"/>
    <mergeCell ref="J15:M15"/>
    <mergeCell ref="G20:G22"/>
    <mergeCell ref="H20:K22"/>
    <mergeCell ref="A20:B22"/>
    <mergeCell ref="D10:F10"/>
    <mergeCell ref="D11:F11"/>
    <mergeCell ref="A7:C7"/>
    <mergeCell ref="D7:F7"/>
    <mergeCell ref="G7:I7"/>
    <mergeCell ref="J7:M7"/>
    <mergeCell ref="A8:C8"/>
    <mergeCell ref="D8:F8"/>
    <mergeCell ref="A17:I17"/>
    <mergeCell ref="J17:M17"/>
    <mergeCell ref="L32:M32"/>
    <mergeCell ref="L33:M33"/>
    <mergeCell ref="L31:M31"/>
    <mergeCell ref="C34:F34"/>
    <mergeCell ref="C35:F35"/>
    <mergeCell ref="C36:F36"/>
    <mergeCell ref="C37:F37"/>
    <mergeCell ref="H30:K30"/>
    <mergeCell ref="H31:K31"/>
    <mergeCell ref="C38:F38"/>
    <mergeCell ref="C39:F39"/>
    <mergeCell ref="C28:F28"/>
    <mergeCell ref="C29:F29"/>
    <mergeCell ref="C30:F30"/>
    <mergeCell ref="C31:F31"/>
    <mergeCell ref="C32:F32"/>
    <mergeCell ref="C33:F33"/>
    <mergeCell ref="H32:K32"/>
    <mergeCell ref="H33:K33"/>
    <mergeCell ref="L38:M38"/>
    <mergeCell ref="L39:M39"/>
    <mergeCell ref="H38:K38"/>
    <mergeCell ref="H39:K39"/>
    <mergeCell ref="A4:M4"/>
    <mergeCell ref="A5:M5"/>
    <mergeCell ref="A6:C6"/>
    <mergeCell ref="D6:F6"/>
    <mergeCell ref="G6:I6"/>
    <mergeCell ref="J6:M6"/>
    <mergeCell ref="G9:I9"/>
    <mergeCell ref="G10:I10"/>
    <mergeCell ref="G11:I11"/>
    <mergeCell ref="J9:M9"/>
    <mergeCell ref="J10:M10"/>
    <mergeCell ref="J11:M11"/>
    <mergeCell ref="A9:C9"/>
    <mergeCell ref="A10:C10"/>
    <mergeCell ref="A11:C11"/>
    <mergeCell ref="D9:F9"/>
    <mergeCell ref="C23:F23"/>
    <mergeCell ref="G8:I8"/>
    <mergeCell ref="J8:M8"/>
    <mergeCell ref="A19:M19"/>
    <mergeCell ref="A23:B39"/>
    <mergeCell ref="L34:M34"/>
    <mergeCell ref="L35:M35"/>
    <mergeCell ref="L36:M36"/>
    <mergeCell ref="L37:M37"/>
    <mergeCell ref="L26:M26"/>
    <mergeCell ref="L27:M27"/>
    <mergeCell ref="L28:M28"/>
    <mergeCell ref="L29:M29"/>
    <mergeCell ref="L30:M30"/>
    <mergeCell ref="H34:K34"/>
    <mergeCell ref="H35:K35"/>
    <mergeCell ref="H36:K36"/>
    <mergeCell ref="H37:K37"/>
    <mergeCell ref="H26:K26"/>
    <mergeCell ref="H27:K27"/>
    <mergeCell ref="H28:K28"/>
    <mergeCell ref="H29:K29"/>
    <mergeCell ref="H23:K23"/>
    <mergeCell ref="H24:K24"/>
    <mergeCell ref="H25:K25"/>
    <mergeCell ref="L23:M23"/>
    <mergeCell ref="L24:M24"/>
    <mergeCell ref="L25:M25"/>
    <mergeCell ref="H48:K48"/>
    <mergeCell ref="C44:F44"/>
    <mergeCell ref="C45:F45"/>
    <mergeCell ref="C48:F48"/>
    <mergeCell ref="A40:B40"/>
    <mergeCell ref="C40:F40"/>
    <mergeCell ref="H40:K40"/>
    <mergeCell ref="L40:M40"/>
    <mergeCell ref="C42:F42"/>
    <mergeCell ref="A42:B42"/>
    <mergeCell ref="C43:F43"/>
    <mergeCell ref="A41:M41"/>
    <mergeCell ref="A43:B47"/>
    <mergeCell ref="H59:K59"/>
    <mergeCell ref="A2:N2"/>
    <mergeCell ref="P1:Q1"/>
    <mergeCell ref="A59:F59"/>
    <mergeCell ref="A60:E60"/>
    <mergeCell ref="A61:E61"/>
    <mergeCell ref="A62:E62"/>
    <mergeCell ref="A48:B48"/>
    <mergeCell ref="N23:N39"/>
    <mergeCell ref="N20:N22"/>
    <mergeCell ref="N6:N18"/>
    <mergeCell ref="N43:N45"/>
    <mergeCell ref="N52:N53"/>
    <mergeCell ref="N50:N51"/>
    <mergeCell ref="N56:N57"/>
    <mergeCell ref="L42:M42"/>
    <mergeCell ref="L43:M43"/>
    <mergeCell ref="L44:M44"/>
    <mergeCell ref="L45:M45"/>
    <mergeCell ref="L48:M48"/>
    <mergeCell ref="H42:K42"/>
    <mergeCell ref="H43:K43"/>
    <mergeCell ref="H44:K44"/>
    <mergeCell ref="H45:K45"/>
    <mergeCell ref="H68:M68"/>
    <mergeCell ref="H69:L69"/>
    <mergeCell ref="H70:L70"/>
    <mergeCell ref="H71:L71"/>
    <mergeCell ref="A63:E63"/>
    <mergeCell ref="A64:E64"/>
    <mergeCell ref="M74:P74"/>
    <mergeCell ref="I74:L74"/>
    <mergeCell ref="N71:O71"/>
  </mergeCells>
  <hyperlinks>
    <hyperlink ref="P1:Q1" location="İÇİNDEKİLER!A1" display="İÇİNDEKİLER"/>
  </hyperlinks>
  <pageMargins left="0.7" right="0.7" top="0.75" bottom="0.75" header="0.3" footer="0.3"/>
  <pageSetup paperSize="9" orientation="portrait" horizontalDpi="4294967294" verticalDpi="4294967294"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2"/>
  <sheetViews>
    <sheetView topLeftCell="A40" zoomScaleNormal="100" workbookViewId="0">
      <selection activeCell="F59" sqref="F59"/>
    </sheetView>
  </sheetViews>
  <sheetFormatPr defaultRowHeight="15"/>
  <cols>
    <col min="6" max="6" width="12.42578125" customWidth="1"/>
    <col min="7" max="7" width="11.140625" customWidth="1"/>
    <col min="13" max="13" width="8.7109375" customWidth="1"/>
    <col min="14" max="14" width="10.140625" customWidth="1"/>
  </cols>
  <sheetData>
    <row r="1" spans="1:27" s="27" customFormat="1" ht="37.5" customHeight="1" thickBot="1">
      <c r="A1" s="452" t="s">
        <v>113</v>
      </c>
      <c r="B1" s="453"/>
      <c r="C1" s="453"/>
      <c r="D1" s="453"/>
      <c r="E1" s="453"/>
      <c r="F1" s="453"/>
      <c r="G1" s="453"/>
      <c r="H1" s="453"/>
      <c r="I1" s="453"/>
      <c r="J1" s="453"/>
      <c r="K1" s="453"/>
      <c r="L1" s="453"/>
      <c r="M1" s="453"/>
      <c r="N1" s="454"/>
      <c r="O1" s="77"/>
      <c r="P1" s="156" t="s">
        <v>175</v>
      </c>
      <c r="Q1" s="156"/>
    </row>
    <row r="2" spans="1:27" s="93" customFormat="1" ht="18.75">
      <c r="A2" s="92"/>
      <c r="B2" s="92"/>
      <c r="C2" s="92"/>
      <c r="D2" s="92"/>
      <c r="E2" s="92"/>
      <c r="F2" s="92"/>
      <c r="G2" s="92"/>
      <c r="H2" s="92"/>
      <c r="I2" s="92"/>
      <c r="J2" s="92"/>
      <c r="K2" s="92"/>
      <c r="L2" s="92"/>
      <c r="M2" s="92"/>
      <c r="N2" s="92"/>
      <c r="O2" s="77"/>
      <c r="P2" s="77"/>
      <c r="Q2" s="77"/>
    </row>
    <row r="3" spans="1:27" ht="28.5" customHeight="1">
      <c r="A3" s="181" t="s">
        <v>0</v>
      </c>
      <c r="B3" s="181"/>
      <c r="C3" s="181"/>
      <c r="D3" s="181"/>
      <c r="E3" s="181"/>
      <c r="F3" s="181"/>
      <c r="G3" s="181"/>
      <c r="H3" s="181"/>
      <c r="I3" s="181"/>
      <c r="J3" s="181"/>
      <c r="K3" s="181"/>
      <c r="L3" s="181"/>
      <c r="M3" s="181"/>
      <c r="N3" s="1"/>
      <c r="O3" s="167"/>
      <c r="P3" s="167"/>
      <c r="Q3" s="167"/>
    </row>
    <row r="4" spans="1:27" ht="18.75">
      <c r="A4" s="181" t="s">
        <v>1</v>
      </c>
      <c r="B4" s="181"/>
      <c r="C4" s="181"/>
      <c r="D4" s="181"/>
      <c r="E4" s="181"/>
      <c r="F4" s="181"/>
      <c r="G4" s="181"/>
      <c r="H4" s="181"/>
      <c r="I4" s="181"/>
      <c r="J4" s="181"/>
      <c r="K4" s="181"/>
      <c r="L4" s="181"/>
      <c r="M4" s="181"/>
      <c r="N4" s="1"/>
    </row>
    <row r="5" spans="1:27" ht="15.75">
      <c r="A5" s="182" t="s">
        <v>2</v>
      </c>
      <c r="B5" s="182"/>
      <c r="C5" s="182"/>
      <c r="D5" s="183"/>
      <c r="E5" s="183"/>
      <c r="F5" s="183"/>
      <c r="G5" s="184" t="s">
        <v>3</v>
      </c>
      <c r="H5" s="184"/>
      <c r="I5" s="184"/>
      <c r="J5" s="183"/>
      <c r="K5" s="183"/>
      <c r="L5" s="183"/>
      <c r="M5" s="183"/>
      <c r="N5" s="370"/>
    </row>
    <row r="6" spans="1:27" ht="15.75">
      <c r="A6" s="184" t="s">
        <v>4</v>
      </c>
      <c r="B6" s="184"/>
      <c r="C6" s="184"/>
      <c r="D6" s="183"/>
      <c r="E6" s="183"/>
      <c r="F6" s="183"/>
      <c r="G6" s="184" t="s">
        <v>3</v>
      </c>
      <c r="H6" s="184"/>
      <c r="I6" s="184"/>
      <c r="J6" s="183"/>
      <c r="K6" s="183"/>
      <c r="L6" s="183"/>
      <c r="M6" s="183"/>
      <c r="N6" s="371"/>
    </row>
    <row r="7" spans="1:27" ht="15.75">
      <c r="A7" s="184" t="s">
        <v>5</v>
      </c>
      <c r="B7" s="184"/>
      <c r="C7" s="184"/>
      <c r="D7" s="183"/>
      <c r="E7" s="183"/>
      <c r="F7" s="183"/>
      <c r="G7" s="184" t="s">
        <v>9</v>
      </c>
      <c r="H7" s="184"/>
      <c r="I7" s="184"/>
      <c r="J7" s="183"/>
      <c r="K7" s="183"/>
      <c r="L7" s="183"/>
      <c r="M7" s="183"/>
      <c r="N7" s="371"/>
    </row>
    <row r="8" spans="1:27" ht="15.75">
      <c r="A8" s="184" t="s">
        <v>6</v>
      </c>
      <c r="B8" s="184"/>
      <c r="C8" s="184"/>
      <c r="D8" s="183"/>
      <c r="E8" s="183"/>
      <c r="F8" s="183"/>
      <c r="G8" s="184" t="s">
        <v>10</v>
      </c>
      <c r="H8" s="184"/>
      <c r="I8" s="184"/>
      <c r="J8" s="183"/>
      <c r="K8" s="183"/>
      <c r="L8" s="183"/>
      <c r="M8" s="183"/>
      <c r="N8" s="371"/>
    </row>
    <row r="9" spans="1:27" ht="15.75">
      <c r="A9" s="184" t="s">
        <v>7</v>
      </c>
      <c r="B9" s="184"/>
      <c r="C9" s="184"/>
      <c r="D9" s="183"/>
      <c r="E9" s="183"/>
      <c r="F9" s="183"/>
      <c r="G9" s="184" t="s">
        <v>11</v>
      </c>
      <c r="H9" s="184"/>
      <c r="I9" s="184"/>
      <c r="J9" s="189">
        <v>45078</v>
      </c>
      <c r="K9" s="183"/>
      <c r="L9" s="183"/>
      <c r="M9" s="183"/>
      <c r="N9" s="371"/>
    </row>
    <row r="10" spans="1:27" ht="15.75">
      <c r="A10" s="184" t="s">
        <v>12</v>
      </c>
      <c r="B10" s="184"/>
      <c r="C10" s="184"/>
      <c r="D10" s="190">
        <v>45116</v>
      </c>
      <c r="E10" s="183"/>
      <c r="F10" s="183"/>
      <c r="G10" s="184" t="s">
        <v>13</v>
      </c>
      <c r="H10" s="184"/>
      <c r="I10" s="184"/>
      <c r="J10" s="183"/>
      <c r="K10" s="183"/>
      <c r="L10" s="183"/>
      <c r="M10" s="183"/>
      <c r="N10" s="371"/>
    </row>
    <row r="11" spans="1:27" ht="15.75">
      <c r="A11" s="184" t="s">
        <v>14</v>
      </c>
      <c r="B11" s="184"/>
      <c r="C11" s="184"/>
      <c r="D11" s="256">
        <v>1276.0250000000001</v>
      </c>
      <c r="E11" s="256"/>
      <c r="F11" s="256"/>
      <c r="G11" s="184" t="s">
        <v>40</v>
      </c>
      <c r="H11" s="184"/>
      <c r="I11" s="184"/>
      <c r="J11" s="183">
        <f>G51+D11</f>
        <v>4890.0349999999999</v>
      </c>
      <c r="K11" s="183"/>
      <c r="L11" s="183"/>
      <c r="M11" s="183"/>
      <c r="N11" s="371"/>
      <c r="R11" s="98"/>
      <c r="S11" s="98"/>
      <c r="T11" s="98"/>
      <c r="U11" s="98"/>
      <c r="V11" s="98"/>
      <c r="W11" s="98"/>
      <c r="X11" s="98"/>
      <c r="Y11" s="98"/>
      <c r="Z11" s="98"/>
      <c r="AA11" s="98"/>
    </row>
    <row r="12" spans="1:27" ht="18" customHeight="1">
      <c r="A12" s="184" t="s">
        <v>41</v>
      </c>
      <c r="B12" s="184"/>
      <c r="C12" s="184"/>
      <c r="D12" s="183">
        <v>30</v>
      </c>
      <c r="E12" s="183"/>
      <c r="F12" s="183"/>
      <c r="G12" s="184" t="s">
        <v>42</v>
      </c>
      <c r="H12" s="184"/>
      <c r="I12" s="184"/>
      <c r="J12" s="183">
        <v>30</v>
      </c>
      <c r="K12" s="183"/>
      <c r="L12" s="183"/>
      <c r="M12" s="183"/>
      <c r="N12" s="371"/>
      <c r="P12" s="4"/>
      <c r="R12" s="98"/>
      <c r="S12" s="98"/>
      <c r="T12" s="98"/>
      <c r="U12" s="98"/>
      <c r="V12" s="98"/>
      <c r="W12" s="98"/>
      <c r="X12" s="98"/>
      <c r="Y12" s="98"/>
      <c r="Z12" s="98"/>
      <c r="AA12" s="98"/>
    </row>
    <row r="13" spans="1:27" ht="15" customHeight="1">
      <c r="A13" s="184" t="s">
        <v>43</v>
      </c>
      <c r="B13" s="184"/>
      <c r="C13" s="184"/>
      <c r="D13" s="183">
        <v>25</v>
      </c>
      <c r="E13" s="183"/>
      <c r="F13" s="183"/>
      <c r="G13" s="184" t="s">
        <v>43</v>
      </c>
      <c r="H13" s="184"/>
      <c r="I13" s="184"/>
      <c r="J13" s="183">
        <f>D13</f>
        <v>25</v>
      </c>
      <c r="K13" s="183"/>
      <c r="L13" s="183"/>
      <c r="M13" s="183"/>
      <c r="N13" s="371"/>
      <c r="R13" s="98"/>
      <c r="S13" s="98"/>
      <c r="T13" s="98"/>
      <c r="U13" s="98"/>
      <c r="V13" s="98"/>
      <c r="W13" s="98"/>
      <c r="X13" s="98"/>
      <c r="Y13" s="98"/>
      <c r="Z13" s="98"/>
      <c r="AA13" s="98"/>
    </row>
    <row r="14" spans="1:27" s="27" customFormat="1" ht="15" customHeight="1">
      <c r="A14" s="292" t="s">
        <v>79</v>
      </c>
      <c r="B14" s="293"/>
      <c r="C14" s="294"/>
      <c r="D14" s="313">
        <f>D12-D13</f>
        <v>5</v>
      </c>
      <c r="E14" s="314"/>
      <c r="F14" s="315"/>
      <c r="G14" s="292" t="s">
        <v>79</v>
      </c>
      <c r="H14" s="293"/>
      <c r="I14" s="294"/>
      <c r="J14" s="313">
        <f>J12-J13</f>
        <v>5</v>
      </c>
      <c r="K14" s="314"/>
      <c r="L14" s="314"/>
      <c r="M14" s="315"/>
      <c r="N14" s="371"/>
      <c r="R14" s="98"/>
      <c r="S14" s="98"/>
      <c r="T14" s="98"/>
      <c r="U14" s="98"/>
      <c r="V14" s="98"/>
      <c r="W14" s="98"/>
      <c r="X14" s="98"/>
      <c r="Y14" s="98"/>
      <c r="Z14" s="98"/>
      <c r="AA14" s="98"/>
    </row>
    <row r="15" spans="1:27" ht="15.75">
      <c r="A15" s="184" t="s">
        <v>64</v>
      </c>
      <c r="B15" s="184"/>
      <c r="C15" s="184"/>
      <c r="D15" s="183">
        <v>18111.240000000002</v>
      </c>
      <c r="E15" s="183"/>
      <c r="F15" s="183"/>
      <c r="G15" s="184" t="s">
        <v>63</v>
      </c>
      <c r="H15" s="184"/>
      <c r="I15" s="184"/>
      <c r="J15" s="196">
        <f>J11/D15</f>
        <v>0.27000001104286614</v>
      </c>
      <c r="K15" s="196"/>
      <c r="L15" s="196"/>
      <c r="M15" s="196"/>
      <c r="N15" s="371"/>
      <c r="R15" s="98"/>
      <c r="S15" s="98"/>
      <c r="T15" s="98"/>
      <c r="U15" s="98"/>
      <c r="V15" s="98"/>
      <c r="W15" s="98"/>
      <c r="X15" s="98"/>
      <c r="Y15" s="98"/>
      <c r="Z15" s="98"/>
      <c r="AA15" s="98"/>
    </row>
    <row r="16" spans="1:27" s="147" customFormat="1" ht="15.75">
      <c r="A16" s="292" t="s">
        <v>190</v>
      </c>
      <c r="B16" s="293"/>
      <c r="C16" s="293"/>
      <c r="D16" s="293"/>
      <c r="E16" s="293"/>
      <c r="F16" s="293"/>
      <c r="G16" s="293"/>
      <c r="H16" s="293"/>
      <c r="I16" s="294"/>
      <c r="J16" s="321">
        <v>133.43</v>
      </c>
      <c r="K16" s="376"/>
      <c r="L16" s="376"/>
      <c r="M16" s="361"/>
      <c r="N16" s="371"/>
    </row>
    <row r="17" spans="1:27" ht="29.25" customHeight="1">
      <c r="A17" s="184" t="s">
        <v>8</v>
      </c>
      <c r="B17" s="184"/>
      <c r="C17" s="184"/>
      <c r="D17" s="183"/>
      <c r="E17" s="183"/>
      <c r="F17" s="183"/>
      <c r="G17" s="183"/>
      <c r="H17" s="183"/>
      <c r="I17" s="183"/>
      <c r="J17" s="183"/>
      <c r="K17" s="183"/>
      <c r="L17" s="183"/>
      <c r="M17" s="183"/>
      <c r="N17" s="372"/>
      <c r="R17" s="98"/>
      <c r="S17" s="98"/>
      <c r="T17" s="98"/>
      <c r="U17" s="98"/>
      <c r="V17" s="98"/>
      <c r="W17" s="98"/>
      <c r="X17" s="98"/>
      <c r="Y17" s="98"/>
      <c r="Z17" s="98"/>
      <c r="AA17" s="98"/>
    </row>
    <row r="18" spans="1:27" ht="15.75" customHeight="1">
      <c r="A18" s="195" t="s">
        <v>15</v>
      </c>
      <c r="B18" s="195"/>
      <c r="C18" s="195"/>
      <c r="D18" s="195"/>
      <c r="E18" s="195"/>
      <c r="F18" s="195"/>
      <c r="G18" s="195"/>
      <c r="H18" s="195"/>
      <c r="I18" s="195"/>
      <c r="J18" s="195"/>
      <c r="K18" s="195"/>
      <c r="L18" s="195"/>
      <c r="M18" s="195"/>
      <c r="N18" s="1"/>
      <c r="R18" s="98"/>
      <c r="S18" s="98"/>
      <c r="T18" s="98"/>
      <c r="U18" s="98"/>
      <c r="V18" s="98"/>
      <c r="W18" s="98"/>
      <c r="X18" s="98"/>
      <c r="Y18" s="98"/>
      <c r="Z18" s="98"/>
      <c r="AA18" s="98"/>
    </row>
    <row r="19" spans="1:27" ht="15" customHeight="1">
      <c r="A19" s="214"/>
      <c r="B19" s="214"/>
      <c r="C19" s="257"/>
      <c r="D19" s="257"/>
      <c r="E19" s="257"/>
      <c r="F19" s="257"/>
      <c r="G19" s="178" t="s">
        <v>30</v>
      </c>
      <c r="H19" s="214" t="s">
        <v>31</v>
      </c>
      <c r="I19" s="212"/>
      <c r="J19" s="212"/>
      <c r="K19" s="212"/>
      <c r="L19" s="214" t="s">
        <v>32</v>
      </c>
      <c r="M19" s="212"/>
      <c r="N19" s="370"/>
      <c r="R19" s="98"/>
      <c r="S19" s="98"/>
      <c r="T19" s="98"/>
      <c r="U19" s="98"/>
      <c r="V19" s="98"/>
      <c r="W19" s="98"/>
      <c r="X19" s="98"/>
      <c r="Y19" s="98"/>
      <c r="Z19" s="98"/>
      <c r="AA19" s="98"/>
    </row>
    <row r="20" spans="1:27" ht="15" customHeight="1">
      <c r="A20" s="214"/>
      <c r="B20" s="214"/>
      <c r="C20" s="257"/>
      <c r="D20" s="257"/>
      <c r="E20" s="257"/>
      <c r="F20" s="257"/>
      <c r="G20" s="178"/>
      <c r="H20" s="212"/>
      <c r="I20" s="212"/>
      <c r="J20" s="212"/>
      <c r="K20" s="212"/>
      <c r="L20" s="212"/>
      <c r="M20" s="212"/>
      <c r="N20" s="371"/>
      <c r="R20" s="98"/>
      <c r="S20" s="98"/>
      <c r="T20" s="98"/>
      <c r="U20" s="98"/>
      <c r="V20" s="98"/>
      <c r="W20" s="98"/>
      <c r="X20" s="98"/>
      <c r="Y20" s="98"/>
      <c r="Z20" s="98"/>
      <c r="AA20" s="98"/>
    </row>
    <row r="21" spans="1:27" ht="30" customHeight="1">
      <c r="A21" s="214"/>
      <c r="B21" s="214"/>
      <c r="C21" s="257"/>
      <c r="D21" s="257"/>
      <c r="E21" s="257"/>
      <c r="F21" s="257"/>
      <c r="G21" s="178"/>
      <c r="H21" s="212"/>
      <c r="I21" s="212"/>
      <c r="J21" s="212"/>
      <c r="K21" s="212"/>
      <c r="L21" s="212"/>
      <c r="M21" s="212"/>
      <c r="N21" s="372"/>
      <c r="R21" s="98"/>
      <c r="S21" s="98"/>
      <c r="T21" s="98"/>
      <c r="U21" s="98"/>
      <c r="V21" s="98"/>
      <c r="W21" s="98"/>
      <c r="X21" s="98"/>
      <c r="Y21" s="98"/>
      <c r="Z21" s="98"/>
      <c r="AA21" s="98"/>
    </row>
    <row r="22" spans="1:27" ht="15" customHeight="1">
      <c r="A22" s="192" t="s">
        <v>16</v>
      </c>
      <c r="B22" s="192"/>
      <c r="C22" s="184" t="s">
        <v>17</v>
      </c>
      <c r="D22" s="184"/>
      <c r="E22" s="184"/>
      <c r="F22" s="184"/>
      <c r="G22" s="61">
        <v>650.53</v>
      </c>
      <c r="H22" s="256">
        <f>$G22/$D$12*$D$13</f>
        <v>542.10833333333323</v>
      </c>
      <c r="I22" s="256"/>
      <c r="J22" s="256"/>
      <c r="K22" s="256"/>
      <c r="L22" s="256">
        <f>G22-H22</f>
        <v>108.42166666666674</v>
      </c>
      <c r="M22" s="256"/>
      <c r="N22" s="370"/>
      <c r="O22" s="8"/>
      <c r="R22" s="98"/>
      <c r="S22" s="98"/>
      <c r="T22" s="98"/>
      <c r="U22" s="98"/>
      <c r="V22" s="98"/>
      <c r="W22" s="98"/>
      <c r="X22" s="98"/>
      <c r="Y22" s="98"/>
      <c r="Z22" s="98"/>
      <c r="AA22" s="98"/>
    </row>
    <row r="23" spans="1:27" ht="15.75">
      <c r="A23" s="192"/>
      <c r="B23" s="192"/>
      <c r="C23" s="184" t="s">
        <v>18</v>
      </c>
      <c r="D23" s="184"/>
      <c r="E23" s="184"/>
      <c r="F23" s="184"/>
      <c r="G23" s="61">
        <v>6787.99</v>
      </c>
      <c r="H23" s="256">
        <f t="shared" ref="H23:H38" si="0">$G23/$D$12*$D$13</f>
        <v>5656.6583333333338</v>
      </c>
      <c r="I23" s="256"/>
      <c r="J23" s="256"/>
      <c r="K23" s="256"/>
      <c r="L23" s="256">
        <f t="shared" ref="L23:L38" si="1">G23-H23</f>
        <v>1131.331666666666</v>
      </c>
      <c r="M23" s="256"/>
      <c r="N23" s="371"/>
      <c r="R23" s="98"/>
      <c r="S23" s="98"/>
      <c r="T23" s="98"/>
      <c r="U23" s="98"/>
      <c r="V23" s="98"/>
      <c r="W23" s="98"/>
      <c r="X23" s="98"/>
      <c r="Y23" s="98"/>
      <c r="Z23" s="98"/>
      <c r="AA23" s="98"/>
    </row>
    <row r="24" spans="1:27" ht="15.75">
      <c r="A24" s="192"/>
      <c r="B24" s="192"/>
      <c r="C24" s="184" t="s">
        <v>19</v>
      </c>
      <c r="D24" s="184"/>
      <c r="E24" s="184"/>
      <c r="F24" s="184"/>
      <c r="G24" s="61">
        <v>190.82</v>
      </c>
      <c r="H24" s="256">
        <f t="shared" si="0"/>
        <v>159.01666666666665</v>
      </c>
      <c r="I24" s="256"/>
      <c r="J24" s="256"/>
      <c r="K24" s="256"/>
      <c r="L24" s="256">
        <f t="shared" si="1"/>
        <v>31.803333333333342</v>
      </c>
      <c r="M24" s="256"/>
      <c r="N24" s="371"/>
      <c r="R24" s="98"/>
      <c r="S24" s="98"/>
      <c r="T24" s="98"/>
      <c r="U24" s="98"/>
      <c r="V24" s="98"/>
      <c r="W24" s="98"/>
      <c r="X24" s="98"/>
      <c r="Y24" s="98"/>
      <c r="Z24" s="98"/>
      <c r="AA24" s="98"/>
    </row>
    <row r="25" spans="1:27" ht="15.75">
      <c r="A25" s="192"/>
      <c r="B25" s="192"/>
      <c r="C25" s="184" t="s">
        <v>20</v>
      </c>
      <c r="D25" s="184"/>
      <c r="E25" s="184"/>
      <c r="F25" s="184"/>
      <c r="G25" s="61">
        <v>1821.47</v>
      </c>
      <c r="H25" s="256">
        <f t="shared" si="0"/>
        <v>1517.8916666666669</v>
      </c>
      <c r="I25" s="256"/>
      <c r="J25" s="256"/>
      <c r="K25" s="256"/>
      <c r="L25" s="256">
        <f t="shared" si="1"/>
        <v>303.57833333333315</v>
      </c>
      <c r="M25" s="256"/>
      <c r="N25" s="371"/>
      <c r="R25" s="98"/>
      <c r="S25" s="98"/>
      <c r="T25" s="98"/>
      <c r="U25" s="98"/>
      <c r="V25" s="98"/>
      <c r="W25" s="98"/>
      <c r="X25" s="98"/>
      <c r="Y25" s="98"/>
      <c r="Z25" s="98"/>
      <c r="AA25" s="98"/>
    </row>
    <row r="26" spans="1:27" ht="15.75">
      <c r="A26" s="192"/>
      <c r="B26" s="192"/>
      <c r="C26" s="184" t="s">
        <v>21</v>
      </c>
      <c r="D26" s="184"/>
      <c r="E26" s="184"/>
      <c r="F26" s="184"/>
      <c r="G26" s="61">
        <v>343.84</v>
      </c>
      <c r="H26" s="256">
        <f t="shared" si="0"/>
        <v>286.5333333333333</v>
      </c>
      <c r="I26" s="256"/>
      <c r="J26" s="256"/>
      <c r="K26" s="256"/>
      <c r="L26" s="256">
        <f t="shared" si="1"/>
        <v>57.306666666666672</v>
      </c>
      <c r="M26" s="256"/>
      <c r="N26" s="371"/>
      <c r="R26" s="98"/>
      <c r="S26" s="98"/>
      <c r="T26" s="98"/>
      <c r="U26" s="98"/>
      <c r="V26" s="98"/>
      <c r="W26" s="98"/>
      <c r="X26" s="98"/>
      <c r="Y26" s="98"/>
      <c r="Z26" s="98"/>
      <c r="AA26" s="98"/>
    </row>
    <row r="27" spans="1:27" ht="15.75">
      <c r="A27" s="192"/>
      <c r="B27" s="192"/>
      <c r="C27" s="184" t="s">
        <v>100</v>
      </c>
      <c r="D27" s="184"/>
      <c r="E27" s="184"/>
      <c r="F27" s="184"/>
      <c r="G27" s="61">
        <v>0</v>
      </c>
      <c r="H27" s="256">
        <f>G27</f>
        <v>0</v>
      </c>
      <c r="I27" s="256"/>
      <c r="J27" s="256"/>
      <c r="K27" s="256"/>
      <c r="L27" s="256">
        <f t="shared" si="1"/>
        <v>0</v>
      </c>
      <c r="M27" s="256"/>
      <c r="N27" s="371"/>
      <c r="R27" s="98"/>
      <c r="S27" s="98"/>
      <c r="T27" s="98"/>
      <c r="U27" s="98"/>
      <c r="V27" s="98"/>
      <c r="W27" s="98"/>
      <c r="X27" s="98"/>
      <c r="Y27" s="98"/>
      <c r="Z27" s="98"/>
      <c r="AA27" s="98"/>
    </row>
    <row r="28" spans="1:27" ht="15.75">
      <c r="A28" s="192"/>
      <c r="B28" s="192"/>
      <c r="C28" s="184" t="s">
        <v>101</v>
      </c>
      <c r="D28" s="184"/>
      <c r="E28" s="184"/>
      <c r="F28" s="184"/>
      <c r="G28" s="61">
        <v>0</v>
      </c>
      <c r="H28" s="256">
        <f>G28</f>
        <v>0</v>
      </c>
      <c r="I28" s="256"/>
      <c r="J28" s="256"/>
      <c r="K28" s="256"/>
      <c r="L28" s="256">
        <f t="shared" si="1"/>
        <v>0</v>
      </c>
      <c r="M28" s="256"/>
      <c r="N28" s="371"/>
      <c r="R28" s="98"/>
      <c r="S28" s="98"/>
      <c r="T28" s="98"/>
      <c r="U28" s="98"/>
      <c r="V28" s="98"/>
      <c r="W28" s="98"/>
      <c r="X28" s="98"/>
      <c r="Y28" s="98"/>
      <c r="Z28" s="98"/>
      <c r="AA28" s="98"/>
    </row>
    <row r="29" spans="1:27" ht="15.75">
      <c r="A29" s="192"/>
      <c r="B29" s="192"/>
      <c r="C29" s="184" t="s">
        <v>107</v>
      </c>
      <c r="D29" s="184"/>
      <c r="E29" s="184"/>
      <c r="F29" s="184"/>
      <c r="G29" s="61">
        <v>0</v>
      </c>
      <c r="H29" s="256">
        <f>G29</f>
        <v>0</v>
      </c>
      <c r="I29" s="256"/>
      <c r="J29" s="256"/>
      <c r="K29" s="256"/>
      <c r="L29" s="256">
        <f t="shared" si="1"/>
        <v>0</v>
      </c>
      <c r="M29" s="256"/>
      <c r="N29" s="371"/>
      <c r="R29" s="98"/>
      <c r="S29" s="98"/>
      <c r="T29" s="98"/>
      <c r="U29" s="98"/>
      <c r="V29" s="98"/>
      <c r="W29" s="98"/>
      <c r="X29" s="98"/>
      <c r="Y29" s="98"/>
      <c r="Z29" s="98"/>
      <c r="AA29" s="98"/>
    </row>
    <row r="30" spans="1:27" ht="15" customHeight="1">
      <c r="A30" s="192"/>
      <c r="B30" s="192"/>
      <c r="C30" s="184" t="s">
        <v>22</v>
      </c>
      <c r="D30" s="184"/>
      <c r="E30" s="184"/>
      <c r="F30" s="184"/>
      <c r="G30" s="61">
        <v>0</v>
      </c>
      <c r="H30" s="256">
        <f>G30</f>
        <v>0</v>
      </c>
      <c r="I30" s="256"/>
      <c r="J30" s="256"/>
      <c r="K30" s="256"/>
      <c r="L30" s="256">
        <f t="shared" si="1"/>
        <v>0</v>
      </c>
      <c r="M30" s="256"/>
      <c r="N30" s="371"/>
      <c r="P30" s="4"/>
      <c r="R30" s="98"/>
      <c r="S30" s="98"/>
      <c r="T30" s="98"/>
      <c r="U30" s="98"/>
      <c r="V30" s="98"/>
      <c r="W30" s="98"/>
      <c r="X30" s="98"/>
      <c r="Y30" s="98"/>
      <c r="Z30" s="98"/>
      <c r="AA30" s="98"/>
    </row>
    <row r="31" spans="1:27" ht="15.75">
      <c r="A31" s="192"/>
      <c r="B31" s="192"/>
      <c r="C31" s="184" t="s">
        <v>23</v>
      </c>
      <c r="D31" s="184"/>
      <c r="E31" s="184"/>
      <c r="F31" s="184"/>
      <c r="G31" s="61">
        <v>5974</v>
      </c>
      <c r="H31" s="256">
        <f t="shared" si="0"/>
        <v>4978.333333333333</v>
      </c>
      <c r="I31" s="256"/>
      <c r="J31" s="256"/>
      <c r="K31" s="256"/>
      <c r="L31" s="256">
        <f t="shared" si="1"/>
        <v>995.66666666666697</v>
      </c>
      <c r="M31" s="256"/>
      <c r="N31" s="371"/>
      <c r="P31" s="4"/>
      <c r="R31" s="98"/>
      <c r="S31" s="98"/>
      <c r="T31" s="98"/>
      <c r="U31" s="98"/>
      <c r="V31" s="98"/>
      <c r="W31" s="98"/>
      <c r="X31" s="98"/>
      <c r="Y31" s="98"/>
      <c r="Z31" s="98"/>
      <c r="AA31" s="98"/>
    </row>
    <row r="32" spans="1:27" ht="15.75">
      <c r="A32" s="192"/>
      <c r="B32" s="192"/>
      <c r="C32" s="184" t="s">
        <v>24</v>
      </c>
      <c r="D32" s="184"/>
      <c r="E32" s="184"/>
      <c r="F32" s="184"/>
      <c r="G32" s="61">
        <v>0</v>
      </c>
      <c r="H32" s="256">
        <f>$G32/$D$12*$D$13</f>
        <v>0</v>
      </c>
      <c r="I32" s="256"/>
      <c r="J32" s="256"/>
      <c r="K32" s="256"/>
      <c r="L32" s="256">
        <f t="shared" si="1"/>
        <v>0</v>
      </c>
      <c r="M32" s="256"/>
      <c r="N32" s="371"/>
      <c r="R32" s="98"/>
      <c r="S32" s="98"/>
      <c r="T32" s="98"/>
      <c r="U32" s="98"/>
      <c r="V32" s="98"/>
      <c r="W32" s="98"/>
      <c r="X32" s="98"/>
      <c r="Y32" s="98"/>
      <c r="Z32" s="98"/>
      <c r="AA32" s="98"/>
    </row>
    <row r="33" spans="1:27" ht="15.75">
      <c r="A33" s="192"/>
      <c r="B33" s="192"/>
      <c r="C33" s="184" t="s">
        <v>25</v>
      </c>
      <c r="D33" s="184"/>
      <c r="E33" s="184"/>
      <c r="F33" s="184"/>
      <c r="G33" s="61">
        <v>0</v>
      </c>
      <c r="H33" s="256">
        <f t="shared" si="0"/>
        <v>0</v>
      </c>
      <c r="I33" s="256"/>
      <c r="J33" s="256"/>
      <c r="K33" s="256"/>
      <c r="L33" s="256">
        <f t="shared" si="1"/>
        <v>0</v>
      </c>
      <c r="M33" s="256"/>
      <c r="N33" s="371"/>
      <c r="R33" s="98"/>
      <c r="S33" s="98"/>
      <c r="T33" s="98"/>
      <c r="U33" s="98"/>
      <c r="V33" s="98"/>
      <c r="W33" s="98"/>
      <c r="X33" s="98"/>
      <c r="Y33" s="98"/>
      <c r="Z33" s="98"/>
      <c r="AA33" s="98"/>
    </row>
    <row r="34" spans="1:27" ht="15.75">
      <c r="A34" s="192"/>
      <c r="B34" s="192"/>
      <c r="C34" s="184" t="s">
        <v>68</v>
      </c>
      <c r="D34" s="184"/>
      <c r="E34" s="184"/>
      <c r="F34" s="184"/>
      <c r="G34" s="61">
        <v>10917.98</v>
      </c>
      <c r="H34" s="256">
        <f t="shared" si="0"/>
        <v>9098.3166666666657</v>
      </c>
      <c r="I34" s="256"/>
      <c r="J34" s="256"/>
      <c r="K34" s="256"/>
      <c r="L34" s="256">
        <f t="shared" si="1"/>
        <v>1819.6633333333339</v>
      </c>
      <c r="M34" s="256"/>
      <c r="N34" s="371"/>
      <c r="R34" s="98"/>
      <c r="S34" s="98"/>
      <c r="T34" s="98"/>
      <c r="U34" s="98"/>
      <c r="V34" s="98"/>
      <c r="W34" s="98"/>
      <c r="X34" s="98"/>
      <c r="Y34" s="98"/>
      <c r="Z34" s="98"/>
      <c r="AA34" s="98"/>
    </row>
    <row r="35" spans="1:27" ht="15.75">
      <c r="A35" s="192"/>
      <c r="B35" s="192"/>
      <c r="C35" s="184" t="s">
        <v>27</v>
      </c>
      <c r="D35" s="184"/>
      <c r="E35" s="184"/>
      <c r="F35" s="184"/>
      <c r="G35" s="61">
        <v>0</v>
      </c>
      <c r="H35" s="256">
        <f t="shared" si="0"/>
        <v>0</v>
      </c>
      <c r="I35" s="256"/>
      <c r="J35" s="256"/>
      <c r="K35" s="256"/>
      <c r="L35" s="256">
        <f t="shared" si="1"/>
        <v>0</v>
      </c>
      <c r="M35" s="256"/>
      <c r="N35" s="371"/>
      <c r="R35" s="98"/>
      <c r="S35" s="98"/>
      <c r="T35" s="98"/>
      <c r="U35" s="98"/>
      <c r="V35" s="98"/>
      <c r="W35" s="98"/>
      <c r="X35" s="98"/>
      <c r="Y35" s="98"/>
      <c r="Z35" s="98"/>
      <c r="AA35" s="98"/>
    </row>
    <row r="36" spans="1:27" ht="15.75">
      <c r="A36" s="192"/>
      <c r="B36" s="192"/>
      <c r="C36" s="184" t="s">
        <v>28</v>
      </c>
      <c r="D36" s="184"/>
      <c r="E36" s="184"/>
      <c r="F36" s="184"/>
      <c r="G36" s="61">
        <v>0</v>
      </c>
      <c r="H36" s="256">
        <f t="shared" si="0"/>
        <v>0</v>
      </c>
      <c r="I36" s="256"/>
      <c r="J36" s="256"/>
      <c r="K36" s="256"/>
      <c r="L36" s="256">
        <f t="shared" si="1"/>
        <v>0</v>
      </c>
      <c r="M36" s="256"/>
      <c r="N36" s="371"/>
      <c r="R36" s="98"/>
      <c r="S36" s="98"/>
      <c r="T36" s="98"/>
      <c r="U36" s="98"/>
      <c r="V36" s="98"/>
      <c r="W36" s="98"/>
      <c r="X36" s="98"/>
      <c r="Y36" s="98"/>
      <c r="Z36" s="98"/>
      <c r="AA36" s="98"/>
    </row>
    <row r="37" spans="1:27" ht="15" customHeight="1">
      <c r="A37" s="192"/>
      <c r="B37" s="192"/>
      <c r="C37" s="184" t="s">
        <v>51</v>
      </c>
      <c r="D37" s="184"/>
      <c r="E37" s="184"/>
      <c r="F37" s="184"/>
      <c r="G37" s="61">
        <v>0</v>
      </c>
      <c r="H37" s="256">
        <f t="shared" si="0"/>
        <v>0</v>
      </c>
      <c r="I37" s="256"/>
      <c r="J37" s="256"/>
      <c r="K37" s="256"/>
      <c r="L37" s="256">
        <f t="shared" si="1"/>
        <v>0</v>
      </c>
      <c r="M37" s="256"/>
      <c r="N37" s="371"/>
      <c r="R37" s="10"/>
      <c r="S37" s="10"/>
      <c r="T37" s="457"/>
      <c r="U37" s="457"/>
      <c r="V37" s="43"/>
      <c r="W37" s="44"/>
      <c r="X37" s="43"/>
      <c r="Y37" s="43"/>
      <c r="Z37" s="37"/>
      <c r="AA37" s="37"/>
    </row>
    <row r="38" spans="1:27" ht="15" customHeight="1">
      <c r="A38" s="192"/>
      <c r="B38" s="192"/>
      <c r="C38" s="184" t="s">
        <v>104</v>
      </c>
      <c r="D38" s="184"/>
      <c r="E38" s="184"/>
      <c r="F38" s="184"/>
      <c r="G38" s="61">
        <v>0</v>
      </c>
      <c r="H38" s="256">
        <f t="shared" si="0"/>
        <v>0</v>
      </c>
      <c r="I38" s="256"/>
      <c r="J38" s="256"/>
      <c r="K38" s="256"/>
      <c r="L38" s="256">
        <f t="shared" si="1"/>
        <v>0</v>
      </c>
      <c r="M38" s="256"/>
      <c r="N38" s="372"/>
      <c r="R38" s="10"/>
      <c r="S38" s="10"/>
      <c r="T38" s="457"/>
      <c r="U38" s="457"/>
      <c r="V38" s="43"/>
      <c r="W38" s="37"/>
      <c r="X38" s="37"/>
      <c r="Y38" s="37"/>
      <c r="Z38" s="37"/>
      <c r="AA38" s="37"/>
    </row>
    <row r="39" spans="1:27" ht="18.75" customHeight="1">
      <c r="A39" s="200" t="s">
        <v>33</v>
      </c>
      <c r="B39" s="200"/>
      <c r="C39" s="183"/>
      <c r="D39" s="183"/>
      <c r="E39" s="183"/>
      <c r="F39" s="183"/>
      <c r="G39" s="61">
        <f>SUM(G22:G38)</f>
        <v>26686.629999999997</v>
      </c>
      <c r="H39" s="256">
        <f>SUM(H22:K38)</f>
        <v>22238.858333333334</v>
      </c>
      <c r="I39" s="183"/>
      <c r="J39" s="183"/>
      <c r="K39" s="183"/>
      <c r="L39" s="301">
        <f>G39-H39</f>
        <v>4447.7716666666638</v>
      </c>
      <c r="M39" s="301"/>
      <c r="N39" s="9">
        <v>1</v>
      </c>
      <c r="R39" s="10"/>
      <c r="S39" s="10"/>
      <c r="T39" s="457"/>
      <c r="U39" s="457"/>
      <c r="V39" s="43"/>
      <c r="W39" s="37"/>
      <c r="X39" s="37"/>
      <c r="Y39" s="37"/>
      <c r="Z39" s="37"/>
      <c r="AA39" s="37"/>
    </row>
    <row r="40" spans="1:27" ht="15.75">
      <c r="A40" s="195" t="s">
        <v>39</v>
      </c>
      <c r="B40" s="195"/>
      <c r="C40" s="195"/>
      <c r="D40" s="195"/>
      <c r="E40" s="195"/>
      <c r="F40" s="195"/>
      <c r="G40" s="195"/>
      <c r="H40" s="195"/>
      <c r="I40" s="195"/>
      <c r="J40" s="195"/>
      <c r="K40" s="195"/>
      <c r="L40" s="195"/>
      <c r="M40" s="195"/>
      <c r="N40" s="1"/>
      <c r="R40" s="10"/>
      <c r="S40" s="10"/>
      <c r="T40" s="457"/>
      <c r="U40" s="457"/>
      <c r="V40" s="43"/>
      <c r="W40" s="37"/>
      <c r="X40" s="37"/>
      <c r="Y40" s="37"/>
      <c r="Z40" s="37"/>
      <c r="AA40" s="37"/>
    </row>
    <row r="41" spans="1:27" ht="68.25" customHeight="1">
      <c r="A41" s="204"/>
      <c r="B41" s="204"/>
      <c r="C41" s="212" t="s">
        <v>35</v>
      </c>
      <c r="D41" s="212"/>
      <c r="E41" s="212"/>
      <c r="F41" s="212"/>
      <c r="G41" s="68" t="s">
        <v>36</v>
      </c>
      <c r="H41" s="214" t="s">
        <v>84</v>
      </c>
      <c r="I41" s="214"/>
      <c r="J41" s="214"/>
      <c r="K41" s="214"/>
      <c r="L41" s="214" t="s">
        <v>38</v>
      </c>
      <c r="M41" s="214"/>
      <c r="N41" s="1"/>
    </row>
    <row r="42" spans="1:27" ht="15" customHeight="1">
      <c r="A42" s="363" t="s">
        <v>105</v>
      </c>
      <c r="B42" s="364"/>
      <c r="C42" s="252" t="s">
        <v>120</v>
      </c>
      <c r="D42" s="252"/>
      <c r="E42" s="252"/>
      <c r="F42" s="252"/>
      <c r="G42" s="69">
        <v>3084.96</v>
      </c>
      <c r="H42" s="253">
        <f>$G42/$J$12*$J$13</f>
        <v>2570.8000000000002</v>
      </c>
      <c r="I42" s="253"/>
      <c r="J42" s="253"/>
      <c r="K42" s="253"/>
      <c r="L42" s="253">
        <f>G42-H42</f>
        <v>514.15999999999985</v>
      </c>
      <c r="M42" s="253"/>
      <c r="N42" s="370"/>
    </row>
    <row r="43" spans="1:27" ht="15.75">
      <c r="A43" s="458"/>
      <c r="B43" s="459"/>
      <c r="C43" s="252" t="s">
        <v>98</v>
      </c>
      <c r="D43" s="252"/>
      <c r="E43" s="252"/>
      <c r="F43" s="252"/>
      <c r="G43" s="69">
        <v>1850.98</v>
      </c>
      <c r="H43" s="253">
        <f t="shared" ref="H43:H44" si="2">$G43/$J$12*$J$13</f>
        <v>1542.4833333333333</v>
      </c>
      <c r="I43" s="253"/>
      <c r="J43" s="253"/>
      <c r="K43" s="253"/>
      <c r="L43" s="253">
        <f t="shared" ref="L43:L46" si="3">G43-H43</f>
        <v>308.49666666666667</v>
      </c>
      <c r="M43" s="253"/>
      <c r="N43" s="371"/>
    </row>
    <row r="44" spans="1:27" ht="15.75">
      <c r="A44" s="458"/>
      <c r="B44" s="459"/>
      <c r="C44" s="252" t="s">
        <v>121</v>
      </c>
      <c r="D44" s="252"/>
      <c r="E44" s="252"/>
      <c r="F44" s="252"/>
      <c r="G44" s="69">
        <v>0</v>
      </c>
      <c r="H44" s="253">
        <f t="shared" si="2"/>
        <v>0</v>
      </c>
      <c r="I44" s="253"/>
      <c r="J44" s="253"/>
      <c r="K44" s="253"/>
      <c r="L44" s="253">
        <f t="shared" si="3"/>
        <v>0</v>
      </c>
      <c r="M44" s="253"/>
      <c r="N44" s="371"/>
    </row>
    <row r="45" spans="1:27" ht="15.75">
      <c r="A45" s="458"/>
      <c r="B45" s="459"/>
      <c r="C45" s="354" t="s">
        <v>122</v>
      </c>
      <c r="D45" s="355"/>
      <c r="E45" s="355"/>
      <c r="F45" s="356"/>
      <c r="G45" s="69">
        <v>2467.9699999999998</v>
      </c>
      <c r="H45" s="328">
        <f>G45</f>
        <v>2467.9699999999998</v>
      </c>
      <c r="I45" s="329"/>
      <c r="J45" s="329"/>
      <c r="K45" s="330"/>
      <c r="L45" s="253">
        <f t="shared" si="3"/>
        <v>0</v>
      </c>
      <c r="M45" s="253"/>
      <c r="N45" s="371"/>
    </row>
    <row r="46" spans="1:27" ht="15.75">
      <c r="A46" s="458"/>
      <c r="B46" s="459"/>
      <c r="C46" s="252" t="s">
        <v>123</v>
      </c>
      <c r="D46" s="252"/>
      <c r="E46" s="252"/>
      <c r="F46" s="252"/>
      <c r="G46" s="69">
        <v>0</v>
      </c>
      <c r="H46" s="328">
        <v>0</v>
      </c>
      <c r="I46" s="329"/>
      <c r="J46" s="329"/>
      <c r="K46" s="330"/>
      <c r="L46" s="253">
        <f t="shared" si="3"/>
        <v>0</v>
      </c>
      <c r="M46" s="253"/>
      <c r="N46" s="372"/>
    </row>
    <row r="47" spans="1:27" ht="18.75">
      <c r="A47" s="251" t="s">
        <v>33</v>
      </c>
      <c r="B47" s="251"/>
      <c r="C47" s="252"/>
      <c r="D47" s="252"/>
      <c r="E47" s="252"/>
      <c r="F47" s="252"/>
      <c r="G47" s="69"/>
      <c r="H47" s="253"/>
      <c r="I47" s="253"/>
      <c r="J47" s="253"/>
      <c r="K47" s="253"/>
      <c r="L47" s="301">
        <f>L42+L43+L44</f>
        <v>822.65666666666652</v>
      </c>
      <c r="M47" s="301"/>
      <c r="N47" s="9">
        <v>2</v>
      </c>
    </row>
    <row r="48" spans="1:27" ht="15.75">
      <c r="A48" s="195" t="s">
        <v>44</v>
      </c>
      <c r="B48" s="195"/>
      <c r="C48" s="195"/>
      <c r="D48" s="195"/>
      <c r="E48" s="195"/>
      <c r="F48" s="195"/>
      <c r="G48" s="195"/>
      <c r="H48" s="195"/>
      <c r="I48" s="195"/>
      <c r="J48" s="195"/>
      <c r="K48" s="195"/>
      <c r="L48" s="195"/>
      <c r="M48" s="195"/>
      <c r="N48" s="1"/>
    </row>
    <row r="49" spans="1:14" ht="15" customHeight="1">
      <c r="A49" s="192" t="s">
        <v>45</v>
      </c>
      <c r="B49" s="192"/>
      <c r="C49" s="212" t="s">
        <v>46</v>
      </c>
      <c r="D49" s="212"/>
      <c r="E49" s="212"/>
      <c r="F49" s="212"/>
      <c r="G49" s="214" t="s">
        <v>47</v>
      </c>
      <c r="H49" s="363" t="s">
        <v>65</v>
      </c>
      <c r="I49" s="364"/>
      <c r="J49" s="363" t="s">
        <v>106</v>
      </c>
      <c r="K49" s="364"/>
      <c r="L49" s="214" t="s">
        <v>48</v>
      </c>
      <c r="M49" s="214"/>
      <c r="N49" s="370"/>
    </row>
    <row r="50" spans="1:14" ht="45" customHeight="1">
      <c r="A50" s="192"/>
      <c r="B50" s="192"/>
      <c r="C50" s="212"/>
      <c r="D50" s="212"/>
      <c r="E50" s="212"/>
      <c r="F50" s="212"/>
      <c r="G50" s="214"/>
      <c r="H50" s="365"/>
      <c r="I50" s="366"/>
      <c r="J50" s="365"/>
      <c r="K50" s="366"/>
      <c r="L50" s="214"/>
      <c r="M50" s="214"/>
      <c r="N50" s="372"/>
    </row>
    <row r="51" spans="1:14" ht="15.75">
      <c r="A51" s="192"/>
      <c r="B51" s="192"/>
      <c r="C51" s="184" t="s">
        <v>49</v>
      </c>
      <c r="D51" s="184"/>
      <c r="E51" s="184"/>
      <c r="F51" s="184"/>
      <c r="G51" s="70">
        <v>3614.01</v>
      </c>
      <c r="H51" s="321">
        <f>(H22+H23+H24+H25+H26+H34)-(J16+G45+G46)</f>
        <v>14659.125000000002</v>
      </c>
      <c r="I51" s="361"/>
      <c r="J51" s="321">
        <f>(H51*J15)-D11</f>
        <v>2681.9389118787553</v>
      </c>
      <c r="K51" s="361"/>
      <c r="L51" s="256">
        <f>IF(J51&lt;=0,G51,G51-J51)</f>
        <v>932.07108812124488</v>
      </c>
      <c r="M51" s="256"/>
      <c r="N51" s="370"/>
    </row>
    <row r="52" spans="1:14" ht="15.75">
      <c r="A52" s="192"/>
      <c r="B52" s="192"/>
      <c r="C52" s="184" t="s">
        <v>50</v>
      </c>
      <c r="D52" s="184"/>
      <c r="E52" s="184"/>
      <c r="F52" s="184"/>
      <c r="G52" s="70">
        <v>126.59</v>
      </c>
      <c r="H52" s="321"/>
      <c r="I52" s="361"/>
      <c r="J52" s="321">
        <f>G52</f>
        <v>126.59</v>
      </c>
      <c r="K52" s="361"/>
      <c r="L52" s="256">
        <f>G52-J52</f>
        <v>0</v>
      </c>
      <c r="M52" s="256"/>
      <c r="N52" s="372"/>
    </row>
    <row r="53" spans="1:14" ht="18.75">
      <c r="A53" s="200" t="s">
        <v>33</v>
      </c>
      <c r="B53" s="200"/>
      <c r="C53" s="183"/>
      <c r="D53" s="183"/>
      <c r="E53" s="183"/>
      <c r="F53" s="183"/>
      <c r="G53" s="70"/>
      <c r="H53" s="256"/>
      <c r="I53" s="256"/>
      <c r="J53" s="256"/>
      <c r="K53" s="256"/>
      <c r="L53" s="301">
        <f>SUM(L51+L52)</f>
        <v>932.07108812124488</v>
      </c>
      <c r="M53" s="301"/>
      <c r="N53" s="9">
        <v>3</v>
      </c>
    </row>
    <row r="54" spans="1:14" s="27" customFormat="1" ht="18.75" customHeight="1">
      <c r="A54" s="195" t="s">
        <v>102</v>
      </c>
      <c r="B54" s="195"/>
      <c r="C54" s="195"/>
      <c r="D54" s="195"/>
      <c r="E54" s="195"/>
      <c r="F54" s="195"/>
      <c r="G54" s="195"/>
      <c r="H54" s="195"/>
      <c r="I54" s="195"/>
      <c r="J54" s="195"/>
      <c r="K54" s="195"/>
      <c r="L54" s="195"/>
      <c r="M54" s="195"/>
      <c r="N54" s="57"/>
    </row>
    <row r="55" spans="1:14" ht="14.45" customHeight="1">
      <c r="A55" s="192" t="s">
        <v>108</v>
      </c>
      <c r="B55" s="192"/>
      <c r="C55" s="300" t="s">
        <v>52</v>
      </c>
      <c r="D55" s="300"/>
      <c r="E55" s="300"/>
      <c r="F55" s="300"/>
      <c r="G55" s="213">
        <f>L39+L47-L53</f>
        <v>4338.3572452120861</v>
      </c>
      <c r="H55" s="213"/>
      <c r="I55" s="213"/>
      <c r="J55" s="213"/>
      <c r="K55" s="213"/>
      <c r="L55" s="213"/>
      <c r="M55" s="213"/>
      <c r="N55" s="370"/>
    </row>
    <row r="56" spans="1:14" ht="14.45" customHeight="1">
      <c r="A56" s="192"/>
      <c r="B56" s="192"/>
      <c r="C56" s="300"/>
      <c r="D56" s="300"/>
      <c r="E56" s="300"/>
      <c r="F56" s="300"/>
      <c r="G56" s="213"/>
      <c r="H56" s="213"/>
      <c r="I56" s="213"/>
      <c r="J56" s="213"/>
      <c r="K56" s="213"/>
      <c r="L56" s="213"/>
      <c r="M56" s="213"/>
      <c r="N56" s="372"/>
    </row>
    <row r="58" spans="1:14" ht="42" customHeight="1">
      <c r="A58" s="440"/>
      <c r="B58" s="440"/>
      <c r="C58" s="440"/>
      <c r="D58" s="440"/>
      <c r="E58" s="440"/>
      <c r="F58" s="440"/>
      <c r="I58" s="281" t="s">
        <v>182</v>
      </c>
      <c r="J58" s="281"/>
      <c r="K58" s="281"/>
      <c r="L58" s="281"/>
      <c r="M58" s="108"/>
      <c r="N58" s="108"/>
    </row>
    <row r="59" spans="1:14" ht="31.5" customHeight="1">
      <c r="A59" s="455"/>
      <c r="B59" s="455"/>
      <c r="C59" s="455"/>
      <c r="D59" s="455"/>
      <c r="E59" s="455"/>
      <c r="F59" s="139"/>
      <c r="G59" s="110"/>
      <c r="H59" s="110"/>
      <c r="I59" s="456" t="s">
        <v>87</v>
      </c>
      <c r="J59" s="456"/>
      <c r="K59" s="456"/>
      <c r="L59" s="111">
        <f>H22+H23+H24+H25+H26+H34</f>
        <v>17260.525000000001</v>
      </c>
    </row>
    <row r="60" spans="1:14" ht="45.75" customHeight="1">
      <c r="A60" s="455"/>
      <c r="B60" s="455"/>
      <c r="C60" s="455"/>
      <c r="D60" s="455"/>
      <c r="E60" s="455"/>
      <c r="F60" s="139"/>
      <c r="G60" s="110"/>
      <c r="H60" s="110"/>
      <c r="I60" s="456" t="s">
        <v>191</v>
      </c>
      <c r="J60" s="456"/>
      <c r="K60" s="456"/>
      <c r="L60" s="111">
        <f>G45+G46+J16</f>
        <v>2601.3999999999996</v>
      </c>
    </row>
    <row r="61" spans="1:14">
      <c r="A61" s="455"/>
      <c r="B61" s="455"/>
      <c r="C61" s="455"/>
      <c r="D61" s="455"/>
      <c r="E61" s="455"/>
      <c r="F61" s="139"/>
      <c r="G61" s="110"/>
      <c r="H61" s="110"/>
      <c r="I61" s="456" t="s">
        <v>56</v>
      </c>
      <c r="J61" s="456"/>
      <c r="K61" s="456"/>
      <c r="L61" s="111">
        <f>L59-L60</f>
        <v>14659.125000000002</v>
      </c>
    </row>
    <row r="62" spans="1:14">
      <c r="A62" s="110"/>
      <c r="B62" s="110"/>
      <c r="C62" s="110"/>
      <c r="D62" s="110"/>
      <c r="E62" s="110"/>
      <c r="F62" s="110"/>
      <c r="G62" s="110"/>
      <c r="H62" s="110"/>
      <c r="I62" s="456" t="s">
        <v>57</v>
      </c>
      <c r="J62" s="456"/>
      <c r="K62" s="456"/>
      <c r="L62" s="111">
        <f>J15</f>
        <v>0.27000001104286614</v>
      </c>
    </row>
    <row r="63" spans="1:14">
      <c r="A63" s="110"/>
      <c r="B63" s="110"/>
      <c r="C63" s="110"/>
      <c r="D63" s="110"/>
      <c r="E63" s="110"/>
      <c r="F63" s="110"/>
      <c r="G63" s="110"/>
      <c r="H63" s="110"/>
      <c r="I63" s="456" t="s">
        <v>58</v>
      </c>
      <c r="J63" s="456"/>
      <c r="K63" s="456"/>
      <c r="L63" s="111">
        <f>(L61*L62)-D11</f>
        <v>2681.9389118787553</v>
      </c>
    </row>
    <row r="64" spans="1:14" ht="32.25" customHeight="1">
      <c r="A64" s="110"/>
      <c r="B64" s="110"/>
      <c r="C64" s="110"/>
      <c r="D64" s="110"/>
      <c r="E64" s="110"/>
      <c r="F64" s="110"/>
      <c r="G64" s="110"/>
      <c r="H64" s="110"/>
      <c r="I64" s="456" t="s">
        <v>59</v>
      </c>
      <c r="J64" s="456"/>
      <c r="K64" s="456"/>
      <c r="L64" s="137">
        <f>IF(L63&lt;=0,G51,G51-L63)</f>
        <v>932.07108812124488</v>
      </c>
      <c r="M64" s="131" t="s">
        <v>185</v>
      </c>
    </row>
    <row r="66" spans="9:16" ht="15.75" thickBot="1"/>
    <row r="67" spans="9:16" ht="45.75" customHeight="1">
      <c r="I67" s="435" t="s">
        <v>189</v>
      </c>
      <c r="J67" s="436"/>
      <c r="K67" s="436"/>
      <c r="L67" s="436"/>
      <c r="M67" s="436"/>
      <c r="N67" s="436"/>
    </row>
    <row r="68" spans="9:16">
      <c r="I68" s="451" t="s">
        <v>65</v>
      </c>
      <c r="J68" s="451"/>
      <c r="K68" s="451"/>
      <c r="L68" s="451"/>
      <c r="M68" s="451"/>
      <c r="N68" s="109">
        <f>D15/D12*D13</f>
        <v>15092.700000000003</v>
      </c>
    </row>
    <row r="69" spans="9:16">
      <c r="I69" s="451" t="s">
        <v>66</v>
      </c>
      <c r="J69" s="451"/>
      <c r="K69" s="451"/>
      <c r="L69" s="451"/>
      <c r="M69" s="451"/>
      <c r="N69" s="109">
        <f>N68*J15-D11</f>
        <v>2799.0041666666662</v>
      </c>
    </row>
    <row r="70" spans="9:16" ht="37.5">
      <c r="I70" s="451" t="s">
        <v>67</v>
      </c>
      <c r="J70" s="451"/>
      <c r="K70" s="451"/>
      <c r="L70" s="451"/>
      <c r="M70" s="451"/>
      <c r="N70" s="138">
        <f>IF(N69&lt;=0,G51,G51-N69)</f>
        <v>815.00583333333407</v>
      </c>
      <c r="O70" s="438" t="s">
        <v>184</v>
      </c>
      <c r="P70" s="439"/>
    </row>
    <row r="72" spans="9:16" ht="69.75" customHeight="1">
      <c r="J72" s="234" t="s">
        <v>186</v>
      </c>
      <c r="K72" s="234"/>
      <c r="L72" s="234"/>
      <c r="M72" s="234"/>
    </row>
  </sheetData>
  <mergeCells count="191">
    <mergeCell ref="I62:K62"/>
    <mergeCell ref="I63:K63"/>
    <mergeCell ref="I64:K64"/>
    <mergeCell ref="O3:Q3"/>
    <mergeCell ref="A3:M3"/>
    <mergeCell ref="A4:M4"/>
    <mergeCell ref="A5:C5"/>
    <mergeCell ref="D5:F5"/>
    <mergeCell ref="G5:I5"/>
    <mergeCell ref="J5:M5"/>
    <mergeCell ref="D8:F8"/>
    <mergeCell ref="G8:I8"/>
    <mergeCell ref="J8:M8"/>
    <mergeCell ref="A9:C9"/>
    <mergeCell ref="D9:F9"/>
    <mergeCell ref="G9:I9"/>
    <mergeCell ref="J9:M9"/>
    <mergeCell ref="N5:N17"/>
    <mergeCell ref="A6:C6"/>
    <mergeCell ref="D6:F6"/>
    <mergeCell ref="G6:I6"/>
    <mergeCell ref="J6:M6"/>
    <mergeCell ref="A7:C7"/>
    <mergeCell ref="D7:F7"/>
    <mergeCell ref="G7:I7"/>
    <mergeCell ref="J7:M7"/>
    <mergeCell ref="A8:C8"/>
    <mergeCell ref="A12:C12"/>
    <mergeCell ref="D12:F12"/>
    <mergeCell ref="G12:I12"/>
    <mergeCell ref="J12:M12"/>
    <mergeCell ref="A13:C13"/>
    <mergeCell ref="D13:F13"/>
    <mergeCell ref="G13:I13"/>
    <mergeCell ref="J13:M13"/>
    <mergeCell ref="A10:C10"/>
    <mergeCell ref="D10:F10"/>
    <mergeCell ref="G10:I10"/>
    <mergeCell ref="J10:M10"/>
    <mergeCell ref="A11:C11"/>
    <mergeCell ref="D11:F11"/>
    <mergeCell ref="G11:I11"/>
    <mergeCell ref="J11:M11"/>
    <mergeCell ref="A18:M18"/>
    <mergeCell ref="A19:B21"/>
    <mergeCell ref="C19:F21"/>
    <mergeCell ref="G19:G21"/>
    <mergeCell ref="H19:K21"/>
    <mergeCell ref="L19:M21"/>
    <mergeCell ref="A15:C15"/>
    <mergeCell ref="D15:F15"/>
    <mergeCell ref="G15:I15"/>
    <mergeCell ref="J15:M15"/>
    <mergeCell ref="A17:C17"/>
    <mergeCell ref="D17:M17"/>
    <mergeCell ref="A16:I16"/>
    <mergeCell ref="J16:M16"/>
    <mergeCell ref="A14:C14"/>
    <mergeCell ref="D14:F14"/>
    <mergeCell ref="G14:I14"/>
    <mergeCell ref="J14:M14"/>
    <mergeCell ref="A22:B38"/>
    <mergeCell ref="C22:F22"/>
    <mergeCell ref="H22:K22"/>
    <mergeCell ref="L22:M22"/>
    <mergeCell ref="N22:N38"/>
    <mergeCell ref="C23:F23"/>
    <mergeCell ref="H23:K23"/>
    <mergeCell ref="L23:M23"/>
    <mergeCell ref="C24:F24"/>
    <mergeCell ref="H24:K24"/>
    <mergeCell ref="L24:M24"/>
    <mergeCell ref="C25:F25"/>
    <mergeCell ref="H25:K25"/>
    <mergeCell ref="L25:M25"/>
    <mergeCell ref="C26:F26"/>
    <mergeCell ref="H26:K26"/>
    <mergeCell ref="L26:M26"/>
    <mergeCell ref="C33:F33"/>
    <mergeCell ref="H33:K33"/>
    <mergeCell ref="L33:M33"/>
    <mergeCell ref="N19:N21"/>
    <mergeCell ref="C29:F29"/>
    <mergeCell ref="H29:K29"/>
    <mergeCell ref="L29:M29"/>
    <mergeCell ref="C30:F30"/>
    <mergeCell ref="H30:K30"/>
    <mergeCell ref="L30:M30"/>
    <mergeCell ref="C27:F27"/>
    <mergeCell ref="H27:K27"/>
    <mergeCell ref="L27:M27"/>
    <mergeCell ref="C28:F28"/>
    <mergeCell ref="H28:K28"/>
    <mergeCell ref="L28:M28"/>
    <mergeCell ref="N42:N46"/>
    <mergeCell ref="C38:F38"/>
    <mergeCell ref="H38:K38"/>
    <mergeCell ref="L38:M38"/>
    <mergeCell ref="H31:K31"/>
    <mergeCell ref="L31:M31"/>
    <mergeCell ref="C32:F32"/>
    <mergeCell ref="H32:K32"/>
    <mergeCell ref="L32:M32"/>
    <mergeCell ref="C37:F37"/>
    <mergeCell ref="H37:K37"/>
    <mergeCell ref="L37:M37"/>
    <mergeCell ref="C35:F35"/>
    <mergeCell ref="H35:K35"/>
    <mergeCell ref="L35:M35"/>
    <mergeCell ref="C36:F36"/>
    <mergeCell ref="H36:K36"/>
    <mergeCell ref="L36:M36"/>
    <mergeCell ref="C34:F34"/>
    <mergeCell ref="H34:K34"/>
    <mergeCell ref="L34:M34"/>
    <mergeCell ref="C31:F31"/>
    <mergeCell ref="C42:F42"/>
    <mergeCell ref="H42:K42"/>
    <mergeCell ref="A39:B39"/>
    <mergeCell ref="C39:F39"/>
    <mergeCell ref="H39:K39"/>
    <mergeCell ref="L39:M39"/>
    <mergeCell ref="A40:M40"/>
    <mergeCell ref="A41:B41"/>
    <mergeCell ref="C41:F41"/>
    <mergeCell ref="H41:K41"/>
    <mergeCell ref="L41:M41"/>
    <mergeCell ref="I61:K61"/>
    <mergeCell ref="I58:L58"/>
    <mergeCell ref="L42:M42"/>
    <mergeCell ref="A42:B46"/>
    <mergeCell ref="C45:F45"/>
    <mergeCell ref="C46:F46"/>
    <mergeCell ref="H45:K45"/>
    <mergeCell ref="H46:K46"/>
    <mergeCell ref="L45:M45"/>
    <mergeCell ref="L46:M46"/>
    <mergeCell ref="C43:F43"/>
    <mergeCell ref="H43:K43"/>
    <mergeCell ref="L43:M43"/>
    <mergeCell ref="C44:F44"/>
    <mergeCell ref="H44:K44"/>
    <mergeCell ref="L44:M44"/>
    <mergeCell ref="T38:U38"/>
    <mergeCell ref="T39:U39"/>
    <mergeCell ref="T40:U40"/>
    <mergeCell ref="T37:U37"/>
    <mergeCell ref="C53:F53"/>
    <mergeCell ref="H53:K53"/>
    <mergeCell ref="L53:M53"/>
    <mergeCell ref="A49:B52"/>
    <mergeCell ref="C49:F50"/>
    <mergeCell ref="G49:G50"/>
    <mergeCell ref="L49:M50"/>
    <mergeCell ref="N49:N50"/>
    <mergeCell ref="C51:F51"/>
    <mergeCell ref="L51:M51"/>
    <mergeCell ref="H49:I50"/>
    <mergeCell ref="J49:K50"/>
    <mergeCell ref="A47:B47"/>
    <mergeCell ref="C47:F47"/>
    <mergeCell ref="H47:K47"/>
    <mergeCell ref="L47:M47"/>
    <mergeCell ref="A48:M48"/>
    <mergeCell ref="C52:F52"/>
    <mergeCell ref="L52:M52"/>
    <mergeCell ref="A53:B53"/>
    <mergeCell ref="I67:N67"/>
    <mergeCell ref="I68:M68"/>
    <mergeCell ref="I69:M69"/>
    <mergeCell ref="I70:M70"/>
    <mergeCell ref="O70:P70"/>
    <mergeCell ref="J72:M72"/>
    <mergeCell ref="P1:Q1"/>
    <mergeCell ref="A1:N1"/>
    <mergeCell ref="A54:M54"/>
    <mergeCell ref="A60:E60"/>
    <mergeCell ref="A61:E61"/>
    <mergeCell ref="A55:B56"/>
    <mergeCell ref="C55:F56"/>
    <mergeCell ref="G55:M56"/>
    <mergeCell ref="N55:N56"/>
    <mergeCell ref="A58:F58"/>
    <mergeCell ref="A59:E59"/>
    <mergeCell ref="N51:N52"/>
    <mergeCell ref="H51:I51"/>
    <mergeCell ref="J51:K51"/>
    <mergeCell ref="H52:I52"/>
    <mergeCell ref="J52:K52"/>
    <mergeCell ref="I59:K59"/>
    <mergeCell ref="I60:K60"/>
  </mergeCells>
  <hyperlinks>
    <hyperlink ref="P1:Q1" location="İÇİNDEKİLER!A1" display="İÇİNDEKİLER"/>
  </hyperlinks>
  <pageMargins left="0.7" right="0.7" top="0.75" bottom="0.75" header="0.3" footer="0.3"/>
  <pageSetup paperSize="9" orientation="portrait" horizontalDpi="4294967294" verticalDpi="4294967294"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3"/>
  <sheetViews>
    <sheetView topLeftCell="E49" zoomScale="130" zoomScaleNormal="130" workbookViewId="0">
      <selection activeCell="J50" sqref="J50:K51"/>
    </sheetView>
  </sheetViews>
  <sheetFormatPr defaultColWidth="9.140625" defaultRowHeight="15"/>
  <cols>
    <col min="1" max="2" width="9.140625" style="27"/>
    <col min="3" max="3" width="14.85546875" style="27" customWidth="1"/>
    <col min="4" max="5" width="9.140625" style="27"/>
    <col min="6" max="6" width="12" style="27" customWidth="1"/>
    <col min="7" max="7" width="11.140625" style="27" customWidth="1"/>
    <col min="8" max="8" width="9.140625" style="27"/>
    <col min="9" max="9" width="11.140625" style="27" customWidth="1"/>
    <col min="10" max="10" width="9.140625" style="27"/>
    <col min="11" max="11" width="11.7109375" style="27" customWidth="1"/>
    <col min="12" max="12" width="9.140625" style="27"/>
    <col min="13" max="13" width="6.85546875" style="27" customWidth="1"/>
    <col min="14" max="14" width="4.7109375" style="27" customWidth="1"/>
    <col min="15" max="15" width="5.7109375" style="27" customWidth="1"/>
    <col min="16" max="16384" width="9.140625" style="27"/>
  </cols>
  <sheetData>
    <row r="1" spans="1:19" ht="23.25">
      <c r="A1" s="472" t="s">
        <v>114</v>
      </c>
      <c r="B1" s="473"/>
      <c r="C1" s="473"/>
      <c r="D1" s="473"/>
      <c r="E1" s="473"/>
      <c r="F1" s="473"/>
      <c r="G1" s="473"/>
      <c r="H1" s="473"/>
      <c r="I1" s="473"/>
      <c r="J1" s="473"/>
      <c r="K1" s="473"/>
      <c r="L1" s="473"/>
      <c r="M1" s="473"/>
      <c r="N1" s="474"/>
      <c r="O1" s="67"/>
      <c r="P1" s="156" t="s">
        <v>175</v>
      </c>
      <c r="Q1" s="156"/>
      <c r="R1" s="67"/>
      <c r="S1" s="67"/>
    </row>
    <row r="2" spans="1:19" s="93" customFormat="1" ht="24" thickBot="1">
      <c r="A2" s="461" t="s">
        <v>157</v>
      </c>
      <c r="B2" s="462"/>
      <c r="C2" s="462"/>
      <c r="D2" s="462"/>
      <c r="E2" s="462"/>
      <c r="F2" s="462"/>
      <c r="G2" s="462"/>
      <c r="H2" s="462"/>
      <c r="I2" s="462"/>
      <c r="J2" s="462"/>
      <c r="K2" s="462"/>
      <c r="L2" s="462"/>
      <c r="M2" s="462"/>
      <c r="N2" s="463"/>
      <c r="O2" s="67"/>
      <c r="P2" s="67"/>
      <c r="Q2" s="67"/>
      <c r="R2" s="67"/>
      <c r="S2" s="67"/>
    </row>
    <row r="3" spans="1:19" s="93" customFormat="1" ht="23.25">
      <c r="A3" s="94"/>
      <c r="B3" s="94"/>
      <c r="C3" s="94"/>
      <c r="D3" s="94"/>
      <c r="E3" s="94"/>
      <c r="F3" s="94"/>
      <c r="G3" s="94"/>
      <c r="H3" s="94"/>
      <c r="I3" s="94"/>
      <c r="J3" s="94"/>
      <c r="K3" s="94"/>
      <c r="L3" s="94"/>
      <c r="M3" s="94"/>
      <c r="N3" s="94"/>
      <c r="O3" s="67"/>
      <c r="P3" s="67"/>
      <c r="Q3" s="67"/>
      <c r="R3" s="67"/>
      <c r="S3" s="67"/>
    </row>
    <row r="4" spans="1:19" ht="28.5" customHeight="1">
      <c r="A4" s="181" t="s">
        <v>0</v>
      </c>
      <c r="B4" s="181"/>
      <c r="C4" s="181"/>
      <c r="D4" s="181"/>
      <c r="E4" s="181"/>
      <c r="F4" s="181"/>
      <c r="G4" s="181"/>
      <c r="H4" s="181"/>
      <c r="I4" s="181"/>
      <c r="J4" s="181"/>
      <c r="K4" s="181"/>
      <c r="L4" s="181"/>
      <c r="M4" s="181"/>
      <c r="N4" s="1"/>
      <c r="O4" s="261"/>
      <c r="P4" s="261"/>
      <c r="Q4" s="261"/>
      <c r="R4" s="261"/>
      <c r="S4" s="261"/>
    </row>
    <row r="5" spans="1:19" ht="18.75">
      <c r="A5" s="181" t="s">
        <v>1</v>
      </c>
      <c r="B5" s="181"/>
      <c r="C5" s="181"/>
      <c r="D5" s="181"/>
      <c r="E5" s="181"/>
      <c r="F5" s="181"/>
      <c r="G5" s="181"/>
      <c r="H5" s="181"/>
      <c r="I5" s="181"/>
      <c r="J5" s="181"/>
      <c r="K5" s="181"/>
      <c r="L5" s="181"/>
      <c r="M5" s="181"/>
      <c r="N5" s="1"/>
    </row>
    <row r="6" spans="1:19" ht="15.75">
      <c r="A6" s="182" t="s">
        <v>2</v>
      </c>
      <c r="B6" s="182"/>
      <c r="C6" s="182"/>
      <c r="D6" s="183"/>
      <c r="E6" s="183"/>
      <c r="F6" s="183"/>
      <c r="G6" s="184" t="s">
        <v>3</v>
      </c>
      <c r="H6" s="184"/>
      <c r="I6" s="184"/>
      <c r="J6" s="183"/>
      <c r="K6" s="183"/>
      <c r="L6" s="183"/>
      <c r="M6" s="183"/>
      <c r="N6" s="370"/>
    </row>
    <row r="7" spans="1:19" ht="15.75">
      <c r="A7" s="184" t="s">
        <v>4</v>
      </c>
      <c r="B7" s="184"/>
      <c r="C7" s="184"/>
      <c r="D7" s="183"/>
      <c r="E7" s="183"/>
      <c r="F7" s="183"/>
      <c r="G7" s="184" t="s">
        <v>3</v>
      </c>
      <c r="H7" s="184"/>
      <c r="I7" s="184"/>
      <c r="J7" s="183"/>
      <c r="K7" s="183"/>
      <c r="L7" s="183"/>
      <c r="M7" s="183"/>
      <c r="N7" s="371"/>
    </row>
    <row r="8" spans="1:19" ht="15.75">
      <c r="A8" s="184" t="s">
        <v>5</v>
      </c>
      <c r="B8" s="184"/>
      <c r="C8" s="184"/>
      <c r="D8" s="183"/>
      <c r="E8" s="183"/>
      <c r="F8" s="183"/>
      <c r="G8" s="184" t="s">
        <v>9</v>
      </c>
      <c r="H8" s="184"/>
      <c r="I8" s="184"/>
      <c r="J8" s="183"/>
      <c r="K8" s="183"/>
      <c r="L8" s="183"/>
      <c r="M8" s="183"/>
      <c r="N8" s="371"/>
    </row>
    <row r="9" spans="1:19" ht="15.75">
      <c r="A9" s="184" t="s">
        <v>6</v>
      </c>
      <c r="B9" s="184"/>
      <c r="C9" s="184"/>
      <c r="D9" s="183"/>
      <c r="E9" s="183"/>
      <c r="F9" s="183"/>
      <c r="G9" s="184" t="s">
        <v>10</v>
      </c>
      <c r="H9" s="184"/>
      <c r="I9" s="184"/>
      <c r="J9" s="183"/>
      <c r="K9" s="183"/>
      <c r="L9" s="183"/>
      <c r="M9" s="183"/>
      <c r="N9" s="371"/>
    </row>
    <row r="10" spans="1:19" ht="15.75">
      <c r="A10" s="184" t="s">
        <v>7</v>
      </c>
      <c r="B10" s="184"/>
      <c r="C10" s="184"/>
      <c r="D10" s="183"/>
      <c r="E10" s="183"/>
      <c r="F10" s="183"/>
      <c r="G10" s="184" t="s">
        <v>11</v>
      </c>
      <c r="H10" s="184"/>
      <c r="I10" s="184"/>
      <c r="J10" s="189">
        <v>45261</v>
      </c>
      <c r="K10" s="183"/>
      <c r="L10" s="183"/>
      <c r="M10" s="183"/>
      <c r="N10" s="371"/>
    </row>
    <row r="11" spans="1:19" ht="15.75">
      <c r="A11" s="184" t="s">
        <v>12</v>
      </c>
      <c r="B11" s="184"/>
      <c r="C11" s="184"/>
      <c r="D11" s="190">
        <v>45289</v>
      </c>
      <c r="E11" s="183"/>
      <c r="F11" s="183"/>
      <c r="G11" s="184" t="s">
        <v>13</v>
      </c>
      <c r="H11" s="184"/>
      <c r="I11" s="184"/>
      <c r="J11" s="183"/>
      <c r="K11" s="183"/>
      <c r="L11" s="183"/>
      <c r="M11" s="183"/>
      <c r="N11" s="371"/>
    </row>
    <row r="12" spans="1:19" ht="15.75">
      <c r="A12" s="184" t="s">
        <v>14</v>
      </c>
      <c r="B12" s="184"/>
      <c r="C12" s="184"/>
      <c r="D12" s="183">
        <v>2280.46</v>
      </c>
      <c r="E12" s="183"/>
      <c r="F12" s="183"/>
      <c r="G12" s="184" t="s">
        <v>40</v>
      </c>
      <c r="H12" s="184"/>
      <c r="I12" s="184"/>
      <c r="J12" s="183">
        <f>G52+D12</f>
        <v>5925.02</v>
      </c>
      <c r="K12" s="183"/>
      <c r="L12" s="183"/>
      <c r="M12" s="183"/>
      <c r="N12" s="371"/>
    </row>
    <row r="13" spans="1:19" ht="15.75">
      <c r="A13" s="184" t="s">
        <v>41</v>
      </c>
      <c r="B13" s="184"/>
      <c r="C13" s="184"/>
      <c r="D13" s="183">
        <v>31</v>
      </c>
      <c r="E13" s="183"/>
      <c r="F13" s="183"/>
      <c r="G13" s="184" t="s">
        <v>42</v>
      </c>
      <c r="H13" s="184"/>
      <c r="I13" s="184"/>
      <c r="J13" s="183">
        <v>30</v>
      </c>
      <c r="K13" s="183"/>
      <c r="L13" s="183"/>
      <c r="M13" s="183"/>
      <c r="N13" s="371"/>
    </row>
    <row r="14" spans="1:19" ht="15.75">
      <c r="A14" s="184" t="s">
        <v>80</v>
      </c>
      <c r="B14" s="184"/>
      <c r="C14" s="184"/>
      <c r="D14" s="183">
        <v>15</v>
      </c>
      <c r="E14" s="183"/>
      <c r="F14" s="183"/>
      <c r="G14" s="184" t="s">
        <v>82</v>
      </c>
      <c r="H14" s="184"/>
      <c r="I14" s="184"/>
      <c r="J14" s="183">
        <f>D14</f>
        <v>15</v>
      </c>
      <c r="K14" s="183"/>
      <c r="L14" s="183"/>
      <c r="M14" s="183"/>
      <c r="N14" s="371"/>
    </row>
    <row r="15" spans="1:19" ht="15.75">
      <c r="A15" s="292" t="s">
        <v>81</v>
      </c>
      <c r="B15" s="293"/>
      <c r="C15" s="294"/>
      <c r="D15" s="313">
        <f>D13-D14</f>
        <v>16</v>
      </c>
      <c r="E15" s="314"/>
      <c r="F15" s="315"/>
      <c r="G15" s="292" t="s">
        <v>83</v>
      </c>
      <c r="H15" s="293"/>
      <c r="I15" s="294"/>
      <c r="J15" s="313">
        <f>J13-J14</f>
        <v>15</v>
      </c>
      <c r="K15" s="314"/>
      <c r="L15" s="314"/>
      <c r="M15" s="315"/>
      <c r="N15" s="371"/>
    </row>
    <row r="16" spans="1:19" ht="15.75">
      <c r="A16" s="184" t="s">
        <v>64</v>
      </c>
      <c r="B16" s="184"/>
      <c r="C16" s="184"/>
      <c r="D16" s="183">
        <v>21944.52</v>
      </c>
      <c r="E16" s="183"/>
      <c r="F16" s="183"/>
      <c r="G16" s="184" t="s">
        <v>63</v>
      </c>
      <c r="H16" s="184"/>
      <c r="I16" s="184"/>
      <c r="J16" s="196">
        <f>J12/D16</f>
        <v>0.26999998177221468</v>
      </c>
      <c r="K16" s="196"/>
      <c r="L16" s="196"/>
      <c r="M16" s="196"/>
      <c r="N16" s="371"/>
    </row>
    <row r="17" spans="1:15" s="148" customFormat="1" ht="15.75">
      <c r="A17" s="292" t="s">
        <v>190</v>
      </c>
      <c r="B17" s="293"/>
      <c r="C17" s="293"/>
      <c r="D17" s="293"/>
      <c r="E17" s="293"/>
      <c r="F17" s="293"/>
      <c r="G17" s="293"/>
      <c r="H17" s="293"/>
      <c r="I17" s="294"/>
      <c r="J17" s="321">
        <v>0</v>
      </c>
      <c r="K17" s="376"/>
      <c r="L17" s="376"/>
      <c r="M17" s="361"/>
      <c r="N17" s="371"/>
    </row>
    <row r="18" spans="1:15" ht="29.25" customHeight="1">
      <c r="A18" s="197" t="s">
        <v>8</v>
      </c>
      <c r="B18" s="197"/>
      <c r="C18" s="197"/>
      <c r="D18" s="198"/>
      <c r="E18" s="198"/>
      <c r="F18" s="198"/>
      <c r="G18" s="198"/>
      <c r="H18" s="198"/>
      <c r="I18" s="198"/>
      <c r="J18" s="198"/>
      <c r="K18" s="198"/>
      <c r="L18" s="198"/>
      <c r="M18" s="198"/>
      <c r="N18" s="372"/>
    </row>
    <row r="19" spans="1:15" ht="15.75">
      <c r="A19" s="195" t="s">
        <v>15</v>
      </c>
      <c r="B19" s="195"/>
      <c r="C19" s="195"/>
      <c r="D19" s="195"/>
      <c r="E19" s="195"/>
      <c r="F19" s="195"/>
      <c r="G19" s="195"/>
      <c r="H19" s="195"/>
      <c r="I19" s="195"/>
      <c r="J19" s="195"/>
      <c r="K19" s="195"/>
      <c r="L19" s="195"/>
      <c r="M19" s="195"/>
      <c r="N19" s="1"/>
    </row>
    <row r="20" spans="1:15" ht="15" customHeight="1">
      <c r="A20" s="214"/>
      <c r="B20" s="214"/>
      <c r="C20" s="257"/>
      <c r="D20" s="257"/>
      <c r="E20" s="257"/>
      <c r="F20" s="257"/>
      <c r="G20" s="178" t="s">
        <v>30</v>
      </c>
      <c r="H20" s="214" t="s">
        <v>31</v>
      </c>
      <c r="I20" s="212"/>
      <c r="J20" s="212"/>
      <c r="K20" s="212"/>
      <c r="L20" s="214" t="s">
        <v>32</v>
      </c>
      <c r="M20" s="212"/>
      <c r="N20" s="370"/>
    </row>
    <row r="21" spans="1:15">
      <c r="A21" s="214"/>
      <c r="B21" s="214"/>
      <c r="C21" s="257"/>
      <c r="D21" s="257"/>
      <c r="E21" s="257"/>
      <c r="F21" s="257"/>
      <c r="G21" s="178"/>
      <c r="H21" s="212"/>
      <c r="I21" s="212"/>
      <c r="J21" s="212"/>
      <c r="K21" s="212"/>
      <c r="L21" s="212"/>
      <c r="M21" s="212"/>
      <c r="N21" s="371"/>
    </row>
    <row r="22" spans="1:15" ht="30" customHeight="1">
      <c r="A22" s="214"/>
      <c r="B22" s="214"/>
      <c r="C22" s="257"/>
      <c r="D22" s="257"/>
      <c r="E22" s="257"/>
      <c r="F22" s="257"/>
      <c r="G22" s="178"/>
      <c r="H22" s="212"/>
      <c r="I22" s="212"/>
      <c r="J22" s="212"/>
      <c r="K22" s="212"/>
      <c r="L22" s="212"/>
      <c r="M22" s="212"/>
      <c r="N22" s="372"/>
    </row>
    <row r="23" spans="1:15" ht="15" customHeight="1">
      <c r="A23" s="192" t="s">
        <v>16</v>
      </c>
      <c r="B23" s="192"/>
      <c r="C23" s="197" t="s">
        <v>17</v>
      </c>
      <c r="D23" s="197"/>
      <c r="E23" s="197"/>
      <c r="F23" s="197"/>
      <c r="G23" s="3">
        <v>0</v>
      </c>
      <c r="H23" s="236">
        <f>$G23/$D$13*$D$14</f>
        <v>0</v>
      </c>
      <c r="I23" s="236"/>
      <c r="J23" s="236"/>
      <c r="K23" s="236"/>
      <c r="L23" s="236">
        <f>G23-H23</f>
        <v>0</v>
      </c>
      <c r="M23" s="236"/>
      <c r="N23" s="370"/>
      <c r="O23" s="8"/>
    </row>
    <row r="24" spans="1:15">
      <c r="A24" s="192"/>
      <c r="B24" s="192"/>
      <c r="C24" s="197" t="s">
        <v>18</v>
      </c>
      <c r="D24" s="197"/>
      <c r="E24" s="197"/>
      <c r="F24" s="197"/>
      <c r="G24" s="3">
        <v>0</v>
      </c>
      <c r="H24" s="236">
        <f t="shared" ref="H24:H39" si="0">$G24/$D$13*$D$14</f>
        <v>0</v>
      </c>
      <c r="I24" s="236"/>
      <c r="J24" s="236"/>
      <c r="K24" s="236"/>
      <c r="L24" s="236">
        <f t="shared" ref="L24:L39" si="1">G24-H24</f>
        <v>0</v>
      </c>
      <c r="M24" s="236"/>
      <c r="N24" s="371"/>
    </row>
    <row r="25" spans="1:15">
      <c r="A25" s="192"/>
      <c r="B25" s="192"/>
      <c r="C25" s="197" t="s">
        <v>19</v>
      </c>
      <c r="D25" s="197"/>
      <c r="E25" s="197"/>
      <c r="F25" s="197"/>
      <c r="G25" s="3">
        <v>0</v>
      </c>
      <c r="H25" s="236">
        <f t="shared" si="0"/>
        <v>0</v>
      </c>
      <c r="I25" s="236"/>
      <c r="J25" s="236"/>
      <c r="K25" s="236"/>
      <c r="L25" s="236">
        <f t="shared" si="1"/>
        <v>0</v>
      </c>
      <c r="M25" s="236"/>
      <c r="N25" s="371"/>
    </row>
    <row r="26" spans="1:15">
      <c r="A26" s="192"/>
      <c r="B26" s="192"/>
      <c r="C26" s="197" t="s">
        <v>20</v>
      </c>
      <c r="D26" s="197"/>
      <c r="E26" s="197"/>
      <c r="F26" s="197"/>
      <c r="G26" s="3">
        <v>0</v>
      </c>
      <c r="H26" s="236">
        <f t="shared" si="0"/>
        <v>0</v>
      </c>
      <c r="I26" s="236"/>
      <c r="J26" s="236"/>
      <c r="K26" s="236"/>
      <c r="L26" s="236">
        <f t="shared" si="1"/>
        <v>0</v>
      </c>
      <c r="M26" s="236"/>
      <c r="N26" s="371"/>
    </row>
    <row r="27" spans="1:15">
      <c r="A27" s="192"/>
      <c r="B27" s="192"/>
      <c r="C27" s="197" t="s">
        <v>21</v>
      </c>
      <c r="D27" s="197"/>
      <c r="E27" s="197"/>
      <c r="F27" s="197"/>
      <c r="G27" s="3">
        <v>0</v>
      </c>
      <c r="H27" s="236">
        <f t="shared" si="0"/>
        <v>0</v>
      </c>
      <c r="I27" s="236"/>
      <c r="J27" s="236"/>
      <c r="K27" s="236"/>
      <c r="L27" s="236">
        <f t="shared" si="1"/>
        <v>0</v>
      </c>
      <c r="M27" s="236"/>
      <c r="N27" s="371"/>
    </row>
    <row r="28" spans="1:15">
      <c r="A28" s="192"/>
      <c r="B28" s="192"/>
      <c r="C28" s="197" t="s">
        <v>100</v>
      </c>
      <c r="D28" s="197"/>
      <c r="E28" s="197"/>
      <c r="F28" s="197"/>
      <c r="G28" s="3">
        <v>0</v>
      </c>
      <c r="H28" s="236">
        <f>G28</f>
        <v>0</v>
      </c>
      <c r="I28" s="236"/>
      <c r="J28" s="236"/>
      <c r="K28" s="236"/>
      <c r="L28" s="236">
        <f t="shared" si="1"/>
        <v>0</v>
      </c>
      <c r="M28" s="236"/>
      <c r="N28" s="371"/>
    </row>
    <row r="29" spans="1:15">
      <c r="A29" s="192"/>
      <c r="B29" s="192"/>
      <c r="C29" s="197" t="s">
        <v>101</v>
      </c>
      <c r="D29" s="197"/>
      <c r="E29" s="197"/>
      <c r="F29" s="197"/>
      <c r="G29" s="3">
        <v>0</v>
      </c>
      <c r="H29" s="236">
        <f>G29</f>
        <v>0</v>
      </c>
      <c r="I29" s="236"/>
      <c r="J29" s="236"/>
      <c r="K29" s="236"/>
      <c r="L29" s="236">
        <f t="shared" si="1"/>
        <v>0</v>
      </c>
      <c r="M29" s="236"/>
      <c r="N29" s="371"/>
    </row>
    <row r="30" spans="1:15">
      <c r="A30" s="192"/>
      <c r="B30" s="192"/>
      <c r="C30" s="197" t="s">
        <v>107</v>
      </c>
      <c r="D30" s="197"/>
      <c r="E30" s="197"/>
      <c r="F30" s="197"/>
      <c r="G30" s="3">
        <v>0</v>
      </c>
      <c r="H30" s="236">
        <f>G30</f>
        <v>0</v>
      </c>
      <c r="I30" s="236"/>
      <c r="J30" s="236"/>
      <c r="K30" s="236"/>
      <c r="L30" s="236">
        <f t="shared" si="1"/>
        <v>0</v>
      </c>
      <c r="M30" s="236"/>
      <c r="N30" s="371"/>
    </row>
    <row r="31" spans="1:15">
      <c r="A31" s="192"/>
      <c r="B31" s="192"/>
      <c r="C31" s="197" t="s">
        <v>22</v>
      </c>
      <c r="D31" s="197"/>
      <c r="E31" s="197"/>
      <c r="F31" s="197"/>
      <c r="G31" s="3">
        <v>0</v>
      </c>
      <c r="H31" s="236">
        <f>G31</f>
        <v>0</v>
      </c>
      <c r="I31" s="236"/>
      <c r="J31" s="236"/>
      <c r="K31" s="236"/>
      <c r="L31" s="236">
        <f t="shared" si="1"/>
        <v>0</v>
      </c>
      <c r="M31" s="236"/>
      <c r="N31" s="371"/>
    </row>
    <row r="32" spans="1:15">
      <c r="A32" s="192"/>
      <c r="B32" s="192"/>
      <c r="C32" s="197" t="s">
        <v>23</v>
      </c>
      <c r="D32" s="197"/>
      <c r="E32" s="197"/>
      <c r="F32" s="197"/>
      <c r="G32" s="3">
        <v>0</v>
      </c>
      <c r="H32" s="236">
        <f t="shared" si="0"/>
        <v>0</v>
      </c>
      <c r="I32" s="236"/>
      <c r="J32" s="236"/>
      <c r="K32" s="236"/>
      <c r="L32" s="236">
        <f t="shared" si="1"/>
        <v>0</v>
      </c>
      <c r="M32" s="236"/>
      <c r="N32" s="371"/>
    </row>
    <row r="33" spans="1:14">
      <c r="A33" s="192"/>
      <c r="B33" s="192"/>
      <c r="C33" s="197" t="s">
        <v>24</v>
      </c>
      <c r="D33" s="197"/>
      <c r="E33" s="197"/>
      <c r="F33" s="197"/>
      <c r="G33" s="3">
        <v>24842.36</v>
      </c>
      <c r="H33" s="236">
        <f>$G33/$D$13*$D$14</f>
        <v>12020.496774193549</v>
      </c>
      <c r="I33" s="236"/>
      <c r="J33" s="236"/>
      <c r="K33" s="236"/>
      <c r="L33" s="236">
        <f t="shared" si="1"/>
        <v>12821.863225806452</v>
      </c>
      <c r="M33" s="236"/>
      <c r="N33" s="371"/>
    </row>
    <row r="34" spans="1:14">
      <c r="A34" s="192"/>
      <c r="B34" s="192"/>
      <c r="C34" s="197" t="s">
        <v>25</v>
      </c>
      <c r="D34" s="197"/>
      <c r="E34" s="197"/>
      <c r="F34" s="197"/>
      <c r="G34" s="3">
        <v>13030.39</v>
      </c>
      <c r="H34" s="236">
        <f t="shared" si="0"/>
        <v>6305.0274193548385</v>
      </c>
      <c r="I34" s="236"/>
      <c r="J34" s="236"/>
      <c r="K34" s="236"/>
      <c r="L34" s="236">
        <f t="shared" si="1"/>
        <v>6725.362580645161</v>
      </c>
      <c r="M34" s="236"/>
      <c r="N34" s="371"/>
    </row>
    <row r="35" spans="1:14">
      <c r="A35" s="192"/>
      <c r="B35" s="192"/>
      <c r="C35" s="197" t="s">
        <v>26</v>
      </c>
      <c r="D35" s="197"/>
      <c r="E35" s="197"/>
      <c r="F35" s="197"/>
      <c r="G35" s="3">
        <v>0</v>
      </c>
      <c r="H35" s="236">
        <f t="shared" si="0"/>
        <v>0</v>
      </c>
      <c r="I35" s="236"/>
      <c r="J35" s="236"/>
      <c r="K35" s="236"/>
      <c r="L35" s="236">
        <f t="shared" si="1"/>
        <v>0</v>
      </c>
      <c r="M35" s="236"/>
      <c r="N35" s="371"/>
    </row>
    <row r="36" spans="1:14">
      <c r="A36" s="192"/>
      <c r="B36" s="192"/>
      <c r="C36" s="197" t="s">
        <v>27</v>
      </c>
      <c r="D36" s="197"/>
      <c r="E36" s="197"/>
      <c r="F36" s="197"/>
      <c r="G36" s="3">
        <v>0</v>
      </c>
      <c r="H36" s="236">
        <f t="shared" si="0"/>
        <v>0</v>
      </c>
      <c r="I36" s="236"/>
      <c r="J36" s="236"/>
      <c r="K36" s="236"/>
      <c r="L36" s="236">
        <f t="shared" si="1"/>
        <v>0</v>
      </c>
      <c r="M36" s="236"/>
      <c r="N36" s="371"/>
    </row>
    <row r="37" spans="1:14">
      <c r="A37" s="192"/>
      <c r="B37" s="192"/>
      <c r="C37" s="197" t="s">
        <v>28</v>
      </c>
      <c r="D37" s="197"/>
      <c r="E37" s="197"/>
      <c r="F37" s="197"/>
      <c r="G37" s="3">
        <v>0</v>
      </c>
      <c r="H37" s="236">
        <f t="shared" si="0"/>
        <v>0</v>
      </c>
      <c r="I37" s="236"/>
      <c r="J37" s="236"/>
      <c r="K37" s="236"/>
      <c r="L37" s="236">
        <f t="shared" si="1"/>
        <v>0</v>
      </c>
      <c r="M37" s="236"/>
      <c r="N37" s="371"/>
    </row>
    <row r="38" spans="1:14">
      <c r="A38" s="192"/>
      <c r="B38" s="192"/>
      <c r="C38" s="197" t="s">
        <v>51</v>
      </c>
      <c r="D38" s="197"/>
      <c r="E38" s="197"/>
      <c r="F38" s="197"/>
      <c r="G38" s="3">
        <v>8138.89</v>
      </c>
      <c r="H38" s="236">
        <f t="shared" si="0"/>
        <v>3938.1725806451614</v>
      </c>
      <c r="I38" s="236"/>
      <c r="J38" s="236"/>
      <c r="K38" s="236"/>
      <c r="L38" s="236">
        <f t="shared" si="1"/>
        <v>4200.717419354839</v>
      </c>
      <c r="M38" s="236"/>
      <c r="N38" s="371"/>
    </row>
    <row r="39" spans="1:14">
      <c r="A39" s="192"/>
      <c r="B39" s="192"/>
      <c r="C39" s="197" t="s">
        <v>104</v>
      </c>
      <c r="D39" s="197"/>
      <c r="E39" s="197"/>
      <c r="F39" s="197"/>
      <c r="G39" s="3">
        <v>0</v>
      </c>
      <c r="H39" s="236">
        <f t="shared" si="0"/>
        <v>0</v>
      </c>
      <c r="I39" s="236"/>
      <c r="J39" s="236"/>
      <c r="K39" s="236"/>
      <c r="L39" s="236">
        <f t="shared" si="1"/>
        <v>0</v>
      </c>
      <c r="M39" s="236"/>
      <c r="N39" s="371"/>
    </row>
    <row r="40" spans="1:14" ht="18.75">
      <c r="A40" s="200" t="s">
        <v>33</v>
      </c>
      <c r="B40" s="200"/>
      <c r="C40" s="198"/>
      <c r="D40" s="198"/>
      <c r="E40" s="198"/>
      <c r="F40" s="198"/>
      <c r="G40" s="3">
        <f>SUM(G23:G39)</f>
        <v>46011.64</v>
      </c>
      <c r="H40" s="236">
        <f>SUM(H23:K39)</f>
        <v>22263.696774193548</v>
      </c>
      <c r="I40" s="198"/>
      <c r="J40" s="198"/>
      <c r="K40" s="198"/>
      <c r="L40" s="237">
        <f>G40-H40</f>
        <v>23747.943225806452</v>
      </c>
      <c r="M40" s="237"/>
      <c r="N40" s="9">
        <v>1</v>
      </c>
    </row>
    <row r="41" spans="1:14" ht="15.75">
      <c r="A41" s="195" t="s">
        <v>39</v>
      </c>
      <c r="B41" s="195"/>
      <c r="C41" s="195"/>
      <c r="D41" s="195"/>
      <c r="E41" s="195"/>
      <c r="F41" s="195"/>
      <c r="G41" s="195"/>
      <c r="H41" s="195"/>
      <c r="I41" s="195"/>
      <c r="J41" s="195"/>
      <c r="K41" s="195"/>
      <c r="L41" s="195"/>
      <c r="M41" s="195"/>
      <c r="N41" s="1"/>
    </row>
    <row r="42" spans="1:14" ht="72.75" customHeight="1">
      <c r="A42" s="204"/>
      <c r="B42" s="204"/>
      <c r="C42" s="212" t="s">
        <v>35</v>
      </c>
      <c r="D42" s="212"/>
      <c r="E42" s="212"/>
      <c r="F42" s="212"/>
      <c r="G42" s="68" t="s">
        <v>36</v>
      </c>
      <c r="H42" s="214" t="s">
        <v>84</v>
      </c>
      <c r="I42" s="214"/>
      <c r="J42" s="214"/>
      <c r="K42" s="214"/>
      <c r="L42" s="214" t="s">
        <v>85</v>
      </c>
      <c r="M42" s="214"/>
      <c r="N42" s="1"/>
    </row>
    <row r="43" spans="1:14" ht="15" customHeight="1">
      <c r="A43" s="240" t="s">
        <v>105</v>
      </c>
      <c r="B43" s="241"/>
      <c r="C43" s="252" t="s">
        <v>120</v>
      </c>
      <c r="D43" s="252"/>
      <c r="E43" s="252"/>
      <c r="F43" s="252"/>
      <c r="G43" s="69">
        <v>3622.3</v>
      </c>
      <c r="H43" s="253">
        <f>$G43/$J$13*$J$14</f>
        <v>1811.15</v>
      </c>
      <c r="I43" s="253"/>
      <c r="J43" s="253"/>
      <c r="K43" s="253"/>
      <c r="L43" s="253">
        <f>G43-H43</f>
        <v>1811.15</v>
      </c>
      <c r="M43" s="253"/>
      <c r="N43" s="370"/>
    </row>
    <row r="44" spans="1:14" ht="15.75">
      <c r="A44" s="443"/>
      <c r="B44" s="444"/>
      <c r="C44" s="252" t="s">
        <v>98</v>
      </c>
      <c r="D44" s="252"/>
      <c r="E44" s="252"/>
      <c r="F44" s="252"/>
      <c r="G44" s="69">
        <v>2173.38</v>
      </c>
      <c r="H44" s="253">
        <f>G44</f>
        <v>2173.38</v>
      </c>
      <c r="I44" s="253"/>
      <c r="J44" s="253"/>
      <c r="K44" s="253"/>
      <c r="L44" s="253">
        <f t="shared" ref="L44:L47" si="2">G44-H44</f>
        <v>0</v>
      </c>
      <c r="M44" s="253"/>
      <c r="N44" s="371"/>
    </row>
    <row r="45" spans="1:14" ht="15.75">
      <c r="A45" s="443"/>
      <c r="B45" s="444"/>
      <c r="C45" s="252" t="s">
        <v>121</v>
      </c>
      <c r="D45" s="252"/>
      <c r="E45" s="252"/>
      <c r="F45" s="252"/>
      <c r="G45" s="69">
        <v>0</v>
      </c>
      <c r="H45" s="253">
        <f t="shared" ref="H45" si="3">$G45/$J$13*$J$14</f>
        <v>0</v>
      </c>
      <c r="I45" s="253"/>
      <c r="J45" s="253"/>
      <c r="K45" s="253"/>
      <c r="L45" s="253">
        <f t="shared" si="2"/>
        <v>0</v>
      </c>
      <c r="M45" s="253"/>
      <c r="N45" s="372"/>
    </row>
    <row r="46" spans="1:14" ht="15.75">
      <c r="A46" s="443"/>
      <c r="B46" s="444"/>
      <c r="C46" s="354" t="s">
        <v>122</v>
      </c>
      <c r="D46" s="355"/>
      <c r="E46" s="355"/>
      <c r="F46" s="356"/>
      <c r="G46" s="69">
        <v>2897.84</v>
      </c>
      <c r="H46" s="253">
        <f>G46</f>
        <v>2897.84</v>
      </c>
      <c r="I46" s="253"/>
      <c r="J46" s="253"/>
      <c r="K46" s="253"/>
      <c r="L46" s="253">
        <f t="shared" si="2"/>
        <v>0</v>
      </c>
      <c r="M46" s="253"/>
      <c r="N46" s="20"/>
    </row>
    <row r="47" spans="1:14" ht="15.75">
      <c r="A47" s="443"/>
      <c r="B47" s="444"/>
      <c r="C47" s="252" t="s">
        <v>123</v>
      </c>
      <c r="D47" s="252"/>
      <c r="E47" s="252"/>
      <c r="F47" s="252"/>
      <c r="G47" s="69">
        <v>0</v>
      </c>
      <c r="H47" s="253">
        <f>G47</f>
        <v>0</v>
      </c>
      <c r="I47" s="253"/>
      <c r="J47" s="253"/>
      <c r="K47" s="253"/>
      <c r="L47" s="253">
        <f t="shared" si="2"/>
        <v>0</v>
      </c>
      <c r="M47" s="253"/>
      <c r="N47" s="20"/>
    </row>
    <row r="48" spans="1:14" ht="18.75">
      <c r="A48" s="200" t="s">
        <v>33</v>
      </c>
      <c r="B48" s="200"/>
      <c r="C48" s="252"/>
      <c r="D48" s="252"/>
      <c r="E48" s="252"/>
      <c r="F48" s="252"/>
      <c r="G48" s="69"/>
      <c r="H48" s="253"/>
      <c r="I48" s="253"/>
      <c r="J48" s="253"/>
      <c r="K48" s="253"/>
      <c r="L48" s="301">
        <f>L43+L44+L45</f>
        <v>1811.15</v>
      </c>
      <c r="M48" s="301"/>
      <c r="N48" s="9">
        <v>2</v>
      </c>
    </row>
    <row r="49" spans="1:16" ht="15.75">
      <c r="A49" s="195" t="s">
        <v>44</v>
      </c>
      <c r="B49" s="195"/>
      <c r="C49" s="195"/>
      <c r="D49" s="195"/>
      <c r="E49" s="195"/>
      <c r="F49" s="195"/>
      <c r="G49" s="195"/>
      <c r="H49" s="195"/>
      <c r="I49" s="195"/>
      <c r="J49" s="195"/>
      <c r="K49" s="195"/>
      <c r="L49" s="195"/>
      <c r="M49" s="195"/>
      <c r="N49" s="1"/>
    </row>
    <row r="50" spans="1:16" ht="15" customHeight="1">
      <c r="A50" s="192" t="s">
        <v>45</v>
      </c>
      <c r="B50" s="192"/>
      <c r="C50" s="212" t="s">
        <v>46</v>
      </c>
      <c r="D50" s="212"/>
      <c r="E50" s="212"/>
      <c r="F50" s="212"/>
      <c r="G50" s="214" t="s">
        <v>47</v>
      </c>
      <c r="H50" s="363" t="s">
        <v>65</v>
      </c>
      <c r="I50" s="364"/>
      <c r="J50" s="363" t="s">
        <v>106</v>
      </c>
      <c r="K50" s="364"/>
      <c r="L50" s="214" t="s">
        <v>48</v>
      </c>
      <c r="M50" s="214"/>
      <c r="N50" s="370"/>
    </row>
    <row r="51" spans="1:16" ht="53.25" customHeight="1">
      <c r="A51" s="192"/>
      <c r="B51" s="192"/>
      <c r="C51" s="212"/>
      <c r="D51" s="212"/>
      <c r="E51" s="212"/>
      <c r="F51" s="212"/>
      <c r="G51" s="214"/>
      <c r="H51" s="365"/>
      <c r="I51" s="366"/>
      <c r="J51" s="365"/>
      <c r="K51" s="366"/>
      <c r="L51" s="214"/>
      <c r="M51" s="214"/>
      <c r="N51" s="372"/>
    </row>
    <row r="52" spans="1:16" ht="15.75">
      <c r="A52" s="192"/>
      <c r="B52" s="192"/>
      <c r="C52" s="470" t="s">
        <v>49</v>
      </c>
      <c r="D52" s="470"/>
      <c r="E52" s="470"/>
      <c r="F52" s="470"/>
      <c r="G52" s="83">
        <v>3644.56</v>
      </c>
      <c r="H52" s="469">
        <f>H33-(J17+G46+G47)</f>
        <v>9122.6567741935487</v>
      </c>
      <c r="I52" s="469"/>
      <c r="J52" s="467">
        <f>(H52*J16)-D12</f>
        <v>182.65716274642909</v>
      </c>
      <c r="K52" s="468"/>
      <c r="L52" s="469">
        <f>IF(J52&lt;=0,G52,G52-J52)</f>
        <v>3461.9028372535709</v>
      </c>
      <c r="M52" s="469"/>
      <c r="N52" s="370"/>
    </row>
    <row r="53" spans="1:16" ht="15.75">
      <c r="A53" s="192"/>
      <c r="B53" s="192"/>
      <c r="C53" s="470" t="s">
        <v>50</v>
      </c>
      <c r="D53" s="470"/>
      <c r="E53" s="470"/>
      <c r="F53" s="470"/>
      <c r="G53" s="83">
        <v>247.41</v>
      </c>
      <c r="H53" s="471"/>
      <c r="I53" s="468"/>
      <c r="J53" s="471">
        <f>G53</f>
        <v>247.41</v>
      </c>
      <c r="K53" s="468"/>
      <c r="L53" s="469">
        <f>G53-J53</f>
        <v>0</v>
      </c>
      <c r="M53" s="469"/>
      <c r="N53" s="372"/>
    </row>
    <row r="54" spans="1:16" ht="18.75">
      <c r="A54" s="200" t="s">
        <v>33</v>
      </c>
      <c r="B54" s="200"/>
      <c r="C54" s="476"/>
      <c r="D54" s="476"/>
      <c r="E54" s="476"/>
      <c r="F54" s="476"/>
      <c r="G54" s="83"/>
      <c r="H54" s="469"/>
      <c r="I54" s="469"/>
      <c r="J54" s="469"/>
      <c r="K54" s="469"/>
      <c r="L54" s="301">
        <f>SUM(L52+L53)</f>
        <v>3461.9028372535709</v>
      </c>
      <c r="M54" s="301"/>
      <c r="N54" s="9">
        <v>3</v>
      </c>
    </row>
    <row r="55" spans="1:16" s="59" customFormat="1" ht="18.75" customHeight="1">
      <c r="A55" s="195" t="s">
        <v>102</v>
      </c>
      <c r="B55" s="195"/>
      <c r="C55" s="195"/>
      <c r="D55" s="195"/>
      <c r="E55" s="195"/>
      <c r="F55" s="195"/>
      <c r="G55" s="195"/>
      <c r="H55" s="195"/>
      <c r="I55" s="195"/>
      <c r="J55" s="195"/>
      <c r="K55" s="195"/>
      <c r="L55" s="195"/>
      <c r="M55" s="195"/>
      <c r="N55" s="58"/>
    </row>
    <row r="56" spans="1:16" ht="14.45" customHeight="1">
      <c r="A56" s="192" t="s">
        <v>103</v>
      </c>
      <c r="B56" s="192"/>
      <c r="C56" s="300" t="s">
        <v>52</v>
      </c>
      <c r="D56" s="300"/>
      <c r="E56" s="300"/>
      <c r="F56" s="300"/>
      <c r="G56" s="213">
        <f>L40+L48-L54</f>
        <v>22097.190388552881</v>
      </c>
      <c r="H56" s="213"/>
      <c r="I56" s="213"/>
      <c r="J56" s="213"/>
      <c r="K56" s="213"/>
      <c r="L56" s="213"/>
      <c r="M56" s="213"/>
      <c r="N56" s="370"/>
    </row>
    <row r="57" spans="1:16" ht="14.45" customHeight="1">
      <c r="A57" s="192"/>
      <c r="B57" s="192"/>
      <c r="C57" s="300"/>
      <c r="D57" s="300"/>
      <c r="E57" s="300"/>
      <c r="F57" s="300"/>
      <c r="G57" s="213"/>
      <c r="H57" s="213"/>
      <c r="I57" s="213"/>
      <c r="J57" s="213"/>
      <c r="K57" s="213"/>
      <c r="L57" s="213"/>
      <c r="M57" s="213"/>
      <c r="N57" s="372"/>
    </row>
    <row r="58" spans="1:16" ht="15.75" thickBot="1">
      <c r="P58" s="4"/>
    </row>
    <row r="59" spans="1:16" ht="32.25" customHeight="1">
      <c r="A59" s="440"/>
      <c r="B59" s="440"/>
      <c r="C59" s="440"/>
      <c r="D59" s="440"/>
      <c r="E59" s="440"/>
      <c r="F59" s="440"/>
      <c r="H59" s="464" t="s">
        <v>182</v>
      </c>
      <c r="I59" s="465"/>
      <c r="J59" s="465"/>
      <c r="K59" s="466"/>
      <c r="L59" s="98"/>
      <c r="M59" s="98"/>
    </row>
    <row r="60" spans="1:16">
      <c r="A60" s="475"/>
      <c r="B60" s="475"/>
      <c r="C60" s="475"/>
      <c r="D60" s="475"/>
      <c r="E60" s="475"/>
      <c r="F60" s="140"/>
      <c r="H60" s="197" t="s">
        <v>54</v>
      </c>
      <c r="I60" s="197"/>
      <c r="J60" s="197"/>
      <c r="K60" s="105">
        <f>H33</f>
        <v>12020.496774193549</v>
      </c>
    </row>
    <row r="61" spans="1:16">
      <c r="A61" s="475"/>
      <c r="B61" s="475"/>
      <c r="C61" s="475"/>
      <c r="D61" s="475"/>
      <c r="E61" s="475"/>
      <c r="F61" s="140"/>
      <c r="H61" s="197" t="s">
        <v>191</v>
      </c>
      <c r="I61" s="197"/>
      <c r="J61" s="197"/>
      <c r="K61" s="105">
        <f>G46+G47+J17</f>
        <v>2897.84</v>
      </c>
    </row>
    <row r="62" spans="1:16">
      <c r="A62" s="475"/>
      <c r="B62" s="475"/>
      <c r="C62" s="475"/>
      <c r="D62" s="475"/>
      <c r="E62" s="475"/>
      <c r="F62" s="140"/>
      <c r="H62" s="197" t="s">
        <v>56</v>
      </c>
      <c r="I62" s="197"/>
      <c r="J62" s="197"/>
      <c r="K62" s="105">
        <f>K60-K61</f>
        <v>9122.6567741935487</v>
      </c>
    </row>
    <row r="63" spans="1:16">
      <c r="H63" s="197" t="s">
        <v>57</v>
      </c>
      <c r="I63" s="197"/>
      <c r="J63" s="197"/>
      <c r="K63" s="105">
        <f>J16</f>
        <v>0.26999998177221468</v>
      </c>
    </row>
    <row r="64" spans="1:16">
      <c r="H64" s="197" t="s">
        <v>58</v>
      </c>
      <c r="I64" s="197"/>
      <c r="J64" s="197"/>
      <c r="K64" s="105">
        <f>(K62*K63)-D12</f>
        <v>182.65716274642909</v>
      </c>
    </row>
    <row r="65" spans="6:13" ht="30">
      <c r="H65" s="197" t="s">
        <v>59</v>
      </c>
      <c r="I65" s="197"/>
      <c r="J65" s="197"/>
      <c r="K65" s="136">
        <f>IF(K64&lt;=0,G52,G52-K64)</f>
        <v>3461.9028372535709</v>
      </c>
      <c r="L65" s="131" t="s">
        <v>185</v>
      </c>
    </row>
    <row r="67" spans="6:13" ht="12.75" customHeight="1" thickBot="1"/>
    <row r="68" spans="6:13" ht="31.5" customHeight="1">
      <c r="F68" s="435" t="s">
        <v>189</v>
      </c>
      <c r="G68" s="436"/>
      <c r="H68" s="436"/>
      <c r="I68" s="436"/>
      <c r="J68" s="436"/>
      <c r="K68" s="460"/>
    </row>
    <row r="69" spans="6:13">
      <c r="F69" s="197" t="s">
        <v>65</v>
      </c>
      <c r="G69" s="197"/>
      <c r="H69" s="197"/>
      <c r="I69" s="197"/>
      <c r="J69" s="197"/>
      <c r="K69" s="105">
        <f>D16/D13*D14</f>
        <v>10618.316129032259</v>
      </c>
    </row>
    <row r="70" spans="6:13">
      <c r="F70" s="197" t="s">
        <v>66</v>
      </c>
      <c r="G70" s="197"/>
      <c r="H70" s="197"/>
      <c r="I70" s="197"/>
      <c r="J70" s="197"/>
      <c r="K70" s="105">
        <f>K69*J16-D12</f>
        <v>586.48516129032305</v>
      </c>
    </row>
    <row r="71" spans="6:13" ht="37.5">
      <c r="F71" s="197" t="s">
        <v>67</v>
      </c>
      <c r="G71" s="197"/>
      <c r="H71" s="197"/>
      <c r="I71" s="197"/>
      <c r="J71" s="197"/>
      <c r="K71" s="136">
        <f>IF(K70&lt;=0,G52,G52-K70)</f>
        <v>3058.0748387096769</v>
      </c>
      <c r="L71" s="438" t="s">
        <v>184</v>
      </c>
      <c r="M71" s="439"/>
    </row>
    <row r="73" spans="6:13" ht="43.5" customHeight="1">
      <c r="H73" s="234" t="s">
        <v>186</v>
      </c>
      <c r="I73" s="234"/>
      <c r="J73" s="234"/>
      <c r="K73" s="234"/>
    </row>
  </sheetData>
  <mergeCells count="188">
    <mergeCell ref="A1:N1"/>
    <mergeCell ref="A55:M55"/>
    <mergeCell ref="H63:J63"/>
    <mergeCell ref="H64:J64"/>
    <mergeCell ref="H65:J65"/>
    <mergeCell ref="N56:N57"/>
    <mergeCell ref="A59:F59"/>
    <mergeCell ref="A60:E60"/>
    <mergeCell ref="H60:J60"/>
    <mergeCell ref="A61:E61"/>
    <mergeCell ref="H61:J61"/>
    <mergeCell ref="A54:B54"/>
    <mergeCell ref="C54:F54"/>
    <mergeCell ref="H54:K54"/>
    <mergeCell ref="L54:M54"/>
    <mergeCell ref="A56:B57"/>
    <mergeCell ref="C56:F57"/>
    <mergeCell ref="G56:M57"/>
    <mergeCell ref="L50:M51"/>
    <mergeCell ref="A62:E62"/>
    <mergeCell ref="H62:J62"/>
    <mergeCell ref="N50:N51"/>
    <mergeCell ref="C52:F52"/>
    <mergeCell ref="H52:I52"/>
    <mergeCell ref="J52:K52"/>
    <mergeCell ref="L52:M52"/>
    <mergeCell ref="N52:N53"/>
    <mergeCell ref="C53:F53"/>
    <mergeCell ref="H53:I53"/>
    <mergeCell ref="J53:K53"/>
    <mergeCell ref="L53:M53"/>
    <mergeCell ref="A48:B48"/>
    <mergeCell ref="C48:F48"/>
    <mergeCell ref="H48:K48"/>
    <mergeCell ref="L48:M48"/>
    <mergeCell ref="A49:M49"/>
    <mergeCell ref="A50:B53"/>
    <mergeCell ref="C50:F51"/>
    <mergeCell ref="G50:G51"/>
    <mergeCell ref="H50:I51"/>
    <mergeCell ref="J50:K51"/>
    <mergeCell ref="A43:B47"/>
    <mergeCell ref="C43:F43"/>
    <mergeCell ref="H43:K43"/>
    <mergeCell ref="L43:M43"/>
    <mergeCell ref="N43:N45"/>
    <mergeCell ref="C44:F44"/>
    <mergeCell ref="H44:K44"/>
    <mergeCell ref="L44:M44"/>
    <mergeCell ref="C45:F45"/>
    <mergeCell ref="H45:K45"/>
    <mergeCell ref="C47:F47"/>
    <mergeCell ref="H47:K47"/>
    <mergeCell ref="L47:M47"/>
    <mergeCell ref="L45:M45"/>
    <mergeCell ref="C46:F46"/>
    <mergeCell ref="H46:K46"/>
    <mergeCell ref="L46:M46"/>
    <mergeCell ref="A40:B40"/>
    <mergeCell ref="C40:F40"/>
    <mergeCell ref="H40:K40"/>
    <mergeCell ref="L40:M40"/>
    <mergeCell ref="A41:M41"/>
    <mergeCell ref="A42:B42"/>
    <mergeCell ref="C42:F42"/>
    <mergeCell ref="H42:K42"/>
    <mergeCell ref="L42:M42"/>
    <mergeCell ref="H32:K32"/>
    <mergeCell ref="L32:M32"/>
    <mergeCell ref="C33:F33"/>
    <mergeCell ref="H33:K33"/>
    <mergeCell ref="L33:M33"/>
    <mergeCell ref="C38:F38"/>
    <mergeCell ref="H38:K38"/>
    <mergeCell ref="L38:M38"/>
    <mergeCell ref="C39:F39"/>
    <mergeCell ref="H39:K39"/>
    <mergeCell ref="L39:M39"/>
    <mergeCell ref="C36:F36"/>
    <mergeCell ref="H36:K36"/>
    <mergeCell ref="L36:M36"/>
    <mergeCell ref="C37:F37"/>
    <mergeCell ref="H37:K37"/>
    <mergeCell ref="L37:M37"/>
    <mergeCell ref="N20:N22"/>
    <mergeCell ref="C30:F30"/>
    <mergeCell ref="H30:K30"/>
    <mergeCell ref="L30:M30"/>
    <mergeCell ref="C31:F31"/>
    <mergeCell ref="H31:K31"/>
    <mergeCell ref="L31:M31"/>
    <mergeCell ref="C28:F28"/>
    <mergeCell ref="H28:K28"/>
    <mergeCell ref="L28:M28"/>
    <mergeCell ref="C29:F29"/>
    <mergeCell ref="H29:K29"/>
    <mergeCell ref="L29:M29"/>
    <mergeCell ref="A23:B39"/>
    <mergeCell ref="C23:F23"/>
    <mergeCell ref="H23:K23"/>
    <mergeCell ref="L23:M23"/>
    <mergeCell ref="N23:N39"/>
    <mergeCell ref="C24:F24"/>
    <mergeCell ref="H24:K24"/>
    <mergeCell ref="L24:M24"/>
    <mergeCell ref="C25:F25"/>
    <mergeCell ref="H25:K25"/>
    <mergeCell ref="L25:M25"/>
    <mergeCell ref="C26:F26"/>
    <mergeCell ref="H26:K26"/>
    <mergeCell ref="L26:M26"/>
    <mergeCell ref="C27:F27"/>
    <mergeCell ref="H27:K27"/>
    <mergeCell ref="L27:M27"/>
    <mergeCell ref="C34:F34"/>
    <mergeCell ref="H34:K34"/>
    <mergeCell ref="L34:M34"/>
    <mergeCell ref="C35:F35"/>
    <mergeCell ref="H35:K35"/>
    <mergeCell ref="L35:M35"/>
    <mergeCell ref="C32:F32"/>
    <mergeCell ref="A18:C18"/>
    <mergeCell ref="D18:M18"/>
    <mergeCell ref="A19:M19"/>
    <mergeCell ref="A20:B22"/>
    <mergeCell ref="C20:F22"/>
    <mergeCell ref="G20:G22"/>
    <mergeCell ref="H20:K22"/>
    <mergeCell ref="L20:M22"/>
    <mergeCell ref="A15:C15"/>
    <mergeCell ref="D15:F15"/>
    <mergeCell ref="G15:I15"/>
    <mergeCell ref="J15:M15"/>
    <mergeCell ref="A16:C16"/>
    <mergeCell ref="D16:F16"/>
    <mergeCell ref="G16:I16"/>
    <mergeCell ref="J16:M16"/>
    <mergeCell ref="A17:I17"/>
    <mergeCell ref="J17:M17"/>
    <mergeCell ref="A13:C13"/>
    <mergeCell ref="D13:F13"/>
    <mergeCell ref="G13:I13"/>
    <mergeCell ref="J13:M13"/>
    <mergeCell ref="A14:C14"/>
    <mergeCell ref="D14:F14"/>
    <mergeCell ref="G14:I14"/>
    <mergeCell ref="J14:M14"/>
    <mergeCell ref="A11:C11"/>
    <mergeCell ref="D11:F11"/>
    <mergeCell ref="G11:I11"/>
    <mergeCell ref="J11:M11"/>
    <mergeCell ref="A12:C12"/>
    <mergeCell ref="D12:F12"/>
    <mergeCell ref="G12:I12"/>
    <mergeCell ref="J12:M12"/>
    <mergeCell ref="G10:I10"/>
    <mergeCell ref="J10:M10"/>
    <mergeCell ref="D7:F7"/>
    <mergeCell ref="G7:I7"/>
    <mergeCell ref="J7:M7"/>
    <mergeCell ref="A8:C8"/>
    <mergeCell ref="D8:F8"/>
    <mergeCell ref="G8:I8"/>
    <mergeCell ref="J8:M8"/>
    <mergeCell ref="L71:M71"/>
    <mergeCell ref="H73:K73"/>
    <mergeCell ref="F68:K68"/>
    <mergeCell ref="F69:J69"/>
    <mergeCell ref="F70:J70"/>
    <mergeCell ref="F71:J71"/>
    <mergeCell ref="A2:N2"/>
    <mergeCell ref="H59:K59"/>
    <mergeCell ref="P1:Q1"/>
    <mergeCell ref="A4:M4"/>
    <mergeCell ref="O4:S4"/>
    <mergeCell ref="A5:M5"/>
    <mergeCell ref="A6:C6"/>
    <mergeCell ref="D6:F6"/>
    <mergeCell ref="G6:I6"/>
    <mergeCell ref="J6:M6"/>
    <mergeCell ref="N6:N18"/>
    <mergeCell ref="A7:C7"/>
    <mergeCell ref="A9:C9"/>
    <mergeCell ref="D9:F9"/>
    <mergeCell ref="G9:I9"/>
    <mergeCell ref="J9:M9"/>
    <mergeCell ref="A10:C10"/>
    <mergeCell ref="D10:F10"/>
  </mergeCells>
  <hyperlinks>
    <hyperlink ref="P1:Q1" location="İÇİNDEKİLER!A1" display="İÇİNDEKİLER"/>
  </hyperlinks>
  <pageMargins left="0.7" right="0.7" top="0.75" bottom="0.75" header="0.3" footer="0.3"/>
  <pageSetup paperSize="9" orientation="portrait" horizontalDpi="4294967294" verticalDpi="4294967294"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4"/>
  <sheetViews>
    <sheetView topLeftCell="A43" zoomScaleNormal="100" workbookViewId="0">
      <selection activeCell="H53" sqref="H53:K53"/>
    </sheetView>
  </sheetViews>
  <sheetFormatPr defaultColWidth="9.140625" defaultRowHeight="15"/>
  <cols>
    <col min="1" max="6" width="9.140625" style="27"/>
    <col min="7" max="7" width="11.140625" style="27" customWidth="1"/>
    <col min="8" max="12" width="9.140625" style="27"/>
    <col min="13" max="13" width="10.5703125" style="27" customWidth="1"/>
    <col min="14" max="14" width="4.7109375" style="27" customWidth="1"/>
    <col min="15" max="16384" width="9.140625" style="27"/>
  </cols>
  <sheetData>
    <row r="1" spans="1:27" ht="33" customHeight="1" thickBot="1">
      <c r="A1" s="481" t="s">
        <v>114</v>
      </c>
      <c r="B1" s="482"/>
      <c r="C1" s="482"/>
      <c r="D1" s="482"/>
      <c r="E1" s="482"/>
      <c r="F1" s="482"/>
      <c r="G1" s="482"/>
      <c r="H1" s="482"/>
      <c r="I1" s="482"/>
      <c r="J1" s="482"/>
      <c r="K1" s="482"/>
      <c r="L1" s="482"/>
      <c r="M1" s="482"/>
      <c r="N1" s="483"/>
      <c r="O1" s="77"/>
      <c r="P1" s="156" t="s">
        <v>175</v>
      </c>
      <c r="Q1" s="156"/>
    </row>
    <row r="2" spans="1:27" s="93" customFormat="1" ht="18.75">
      <c r="A2" s="94"/>
      <c r="B2" s="94"/>
      <c r="C2" s="94"/>
      <c r="D2" s="94"/>
      <c r="E2" s="94"/>
      <c r="F2" s="94"/>
      <c r="G2" s="94"/>
      <c r="H2" s="94"/>
      <c r="I2" s="94"/>
      <c r="J2" s="94"/>
      <c r="K2" s="94"/>
      <c r="L2" s="94"/>
      <c r="M2" s="94"/>
      <c r="N2" s="94"/>
      <c r="O2" s="77"/>
      <c r="P2" s="77"/>
      <c r="Q2" s="77"/>
    </row>
    <row r="3" spans="1:27" ht="28.5" customHeight="1">
      <c r="A3" s="181" t="s">
        <v>0</v>
      </c>
      <c r="B3" s="181"/>
      <c r="C3" s="181"/>
      <c r="D3" s="181"/>
      <c r="E3" s="181"/>
      <c r="F3" s="181"/>
      <c r="G3" s="181"/>
      <c r="H3" s="181"/>
      <c r="I3" s="181"/>
      <c r="J3" s="181"/>
      <c r="K3" s="181"/>
      <c r="L3" s="181"/>
      <c r="M3" s="181"/>
      <c r="N3" s="1"/>
      <c r="O3" s="261"/>
      <c r="P3" s="261"/>
      <c r="Q3" s="261"/>
    </row>
    <row r="4" spans="1:27" ht="18.75">
      <c r="A4" s="181" t="s">
        <v>1</v>
      </c>
      <c r="B4" s="181"/>
      <c r="C4" s="181"/>
      <c r="D4" s="181"/>
      <c r="E4" s="181"/>
      <c r="F4" s="181"/>
      <c r="G4" s="181"/>
      <c r="H4" s="181"/>
      <c r="I4" s="181"/>
      <c r="J4" s="181"/>
      <c r="K4" s="181"/>
      <c r="L4" s="181"/>
      <c r="M4" s="181"/>
      <c r="N4" s="1"/>
    </row>
    <row r="5" spans="1:27">
      <c r="A5" s="484" t="s">
        <v>2</v>
      </c>
      <c r="B5" s="484"/>
      <c r="C5" s="484"/>
      <c r="D5" s="198"/>
      <c r="E5" s="198"/>
      <c r="F5" s="198"/>
      <c r="G5" s="197" t="s">
        <v>3</v>
      </c>
      <c r="H5" s="197"/>
      <c r="I5" s="197"/>
      <c r="J5" s="198"/>
      <c r="K5" s="198"/>
      <c r="L5" s="198"/>
      <c r="M5" s="198"/>
      <c r="N5" s="370"/>
    </row>
    <row r="6" spans="1:27">
      <c r="A6" s="197" t="s">
        <v>4</v>
      </c>
      <c r="B6" s="197"/>
      <c r="C6" s="197"/>
      <c r="D6" s="198"/>
      <c r="E6" s="198"/>
      <c r="F6" s="198"/>
      <c r="G6" s="197" t="s">
        <v>3</v>
      </c>
      <c r="H6" s="197"/>
      <c r="I6" s="197"/>
      <c r="J6" s="198"/>
      <c r="K6" s="198"/>
      <c r="L6" s="198"/>
      <c r="M6" s="198"/>
      <c r="N6" s="371"/>
    </row>
    <row r="7" spans="1:27">
      <c r="A7" s="197" t="s">
        <v>5</v>
      </c>
      <c r="B7" s="197"/>
      <c r="C7" s="197"/>
      <c r="D7" s="198"/>
      <c r="E7" s="198"/>
      <c r="F7" s="198"/>
      <c r="G7" s="197" t="s">
        <v>9</v>
      </c>
      <c r="H7" s="197"/>
      <c r="I7" s="197"/>
      <c r="J7" s="198"/>
      <c r="K7" s="198"/>
      <c r="L7" s="198"/>
      <c r="M7" s="198"/>
      <c r="N7" s="371"/>
    </row>
    <row r="8" spans="1:27">
      <c r="A8" s="197" t="s">
        <v>6</v>
      </c>
      <c r="B8" s="197"/>
      <c r="C8" s="197"/>
      <c r="D8" s="198"/>
      <c r="E8" s="198"/>
      <c r="F8" s="198"/>
      <c r="G8" s="197" t="s">
        <v>10</v>
      </c>
      <c r="H8" s="197"/>
      <c r="I8" s="197"/>
      <c r="J8" s="198"/>
      <c r="K8" s="198"/>
      <c r="L8" s="198"/>
      <c r="M8" s="198"/>
      <c r="N8" s="371"/>
    </row>
    <row r="9" spans="1:27">
      <c r="A9" s="197" t="s">
        <v>7</v>
      </c>
      <c r="B9" s="197"/>
      <c r="C9" s="197"/>
      <c r="D9" s="198"/>
      <c r="E9" s="198"/>
      <c r="F9" s="198"/>
      <c r="G9" s="197" t="s">
        <v>11</v>
      </c>
      <c r="H9" s="197"/>
      <c r="I9" s="197"/>
      <c r="J9" s="486">
        <v>45078</v>
      </c>
      <c r="K9" s="198"/>
      <c r="L9" s="198"/>
      <c r="M9" s="198"/>
      <c r="N9" s="371"/>
    </row>
    <row r="10" spans="1:27">
      <c r="A10" s="197" t="s">
        <v>12</v>
      </c>
      <c r="B10" s="197"/>
      <c r="C10" s="197"/>
      <c r="D10" s="485">
        <v>45095</v>
      </c>
      <c r="E10" s="198"/>
      <c r="F10" s="198"/>
      <c r="G10" s="197" t="s">
        <v>13</v>
      </c>
      <c r="H10" s="197"/>
      <c r="I10" s="197"/>
      <c r="J10" s="198"/>
      <c r="K10" s="198"/>
      <c r="L10" s="198"/>
      <c r="M10" s="198"/>
      <c r="N10" s="371"/>
    </row>
    <row r="11" spans="1:27">
      <c r="A11" s="197" t="s">
        <v>14</v>
      </c>
      <c r="B11" s="197"/>
      <c r="C11" s="197"/>
      <c r="D11" s="236">
        <v>1276.0250000000001</v>
      </c>
      <c r="E11" s="236"/>
      <c r="F11" s="236"/>
      <c r="G11" s="197" t="s">
        <v>40</v>
      </c>
      <c r="H11" s="197"/>
      <c r="I11" s="197"/>
      <c r="J11" s="198">
        <f>G51+D11</f>
        <v>4890.0349999999999</v>
      </c>
      <c r="K11" s="198"/>
      <c r="L11" s="198"/>
      <c r="M11" s="198"/>
      <c r="N11" s="371"/>
      <c r="R11" s="21"/>
      <c r="S11" s="21"/>
      <c r="T11" s="21"/>
      <c r="U11" s="21"/>
      <c r="V11" s="21"/>
      <c r="W11" s="21"/>
      <c r="X11" s="21"/>
      <c r="Y11" s="21"/>
      <c r="Z11" s="21"/>
      <c r="AA11" s="21"/>
    </row>
    <row r="12" spans="1:27" ht="18" customHeight="1">
      <c r="A12" s="197" t="s">
        <v>41</v>
      </c>
      <c r="B12" s="197"/>
      <c r="C12" s="197"/>
      <c r="D12" s="198">
        <v>30</v>
      </c>
      <c r="E12" s="198"/>
      <c r="F12" s="198"/>
      <c r="G12" s="197" t="s">
        <v>42</v>
      </c>
      <c r="H12" s="197"/>
      <c r="I12" s="197"/>
      <c r="J12" s="198">
        <v>30</v>
      </c>
      <c r="K12" s="198"/>
      <c r="L12" s="198"/>
      <c r="M12" s="198"/>
      <c r="N12" s="371"/>
      <c r="P12" s="4"/>
      <c r="R12" s="21"/>
      <c r="S12" s="489"/>
      <c r="T12" s="489"/>
      <c r="U12" s="490"/>
      <c r="V12" s="490"/>
      <c r="W12" s="490"/>
      <c r="X12" s="490"/>
      <c r="Y12" s="490"/>
      <c r="Z12" s="490"/>
      <c r="AA12" s="490"/>
    </row>
    <row r="13" spans="1:27" ht="15" customHeight="1">
      <c r="A13" s="197" t="s">
        <v>43</v>
      </c>
      <c r="B13" s="197"/>
      <c r="C13" s="197"/>
      <c r="D13" s="198">
        <v>4</v>
      </c>
      <c r="E13" s="198"/>
      <c r="F13" s="198"/>
      <c r="G13" s="197" t="s">
        <v>43</v>
      </c>
      <c r="H13" s="197"/>
      <c r="I13" s="197"/>
      <c r="J13" s="198">
        <f>D13</f>
        <v>4</v>
      </c>
      <c r="K13" s="198"/>
      <c r="L13" s="198"/>
      <c r="M13" s="198"/>
      <c r="N13" s="371"/>
      <c r="R13" s="21"/>
      <c r="S13" s="21"/>
      <c r="T13" s="487"/>
      <c r="U13" s="487"/>
      <c r="V13" s="488"/>
      <c r="W13" s="488"/>
      <c r="X13" s="488"/>
      <c r="Y13" s="488"/>
      <c r="Z13" s="38"/>
      <c r="AA13" s="39"/>
    </row>
    <row r="14" spans="1:27" ht="15" customHeight="1">
      <c r="A14" s="491" t="s">
        <v>79</v>
      </c>
      <c r="B14" s="492"/>
      <c r="C14" s="493"/>
      <c r="D14" s="168">
        <f>D12-D13</f>
        <v>26</v>
      </c>
      <c r="E14" s="340"/>
      <c r="F14" s="169"/>
      <c r="G14" s="491" t="s">
        <v>79</v>
      </c>
      <c r="H14" s="492"/>
      <c r="I14" s="493"/>
      <c r="J14" s="168">
        <f>J12-J13</f>
        <v>26</v>
      </c>
      <c r="K14" s="340"/>
      <c r="L14" s="340"/>
      <c r="M14" s="169"/>
      <c r="N14" s="371"/>
      <c r="R14" s="21"/>
      <c r="S14" s="21"/>
      <c r="T14" s="38"/>
      <c r="U14" s="38"/>
      <c r="V14" s="48"/>
      <c r="W14" s="48"/>
      <c r="X14" s="48"/>
      <c r="Y14" s="48"/>
      <c r="Z14" s="38"/>
      <c r="AA14" s="39"/>
    </row>
    <row r="15" spans="1:27">
      <c r="A15" s="197" t="s">
        <v>64</v>
      </c>
      <c r="B15" s="197"/>
      <c r="C15" s="197"/>
      <c r="D15" s="198">
        <v>18111.240000000002</v>
      </c>
      <c r="E15" s="198"/>
      <c r="F15" s="198"/>
      <c r="G15" s="197" t="s">
        <v>63</v>
      </c>
      <c r="H15" s="197"/>
      <c r="I15" s="197"/>
      <c r="J15" s="494">
        <v>0.27</v>
      </c>
      <c r="K15" s="494"/>
      <c r="L15" s="494"/>
      <c r="M15" s="494"/>
      <c r="N15" s="371"/>
      <c r="R15" s="21"/>
      <c r="S15" s="21"/>
      <c r="T15" s="487"/>
      <c r="U15" s="487"/>
      <c r="V15" s="488"/>
      <c r="W15" s="488"/>
      <c r="X15" s="488"/>
      <c r="Y15" s="488"/>
      <c r="Z15" s="38"/>
      <c r="AA15" s="39"/>
    </row>
    <row r="16" spans="1:27" s="148" customFormat="1" ht="15.75">
      <c r="A16" s="491" t="s">
        <v>190</v>
      </c>
      <c r="B16" s="492"/>
      <c r="C16" s="492"/>
      <c r="D16" s="492"/>
      <c r="E16" s="492"/>
      <c r="F16" s="492"/>
      <c r="G16" s="492"/>
      <c r="H16" s="492"/>
      <c r="I16" s="493"/>
      <c r="J16" s="321">
        <v>133.43</v>
      </c>
      <c r="K16" s="376"/>
      <c r="L16" s="376"/>
      <c r="M16" s="361"/>
      <c r="N16" s="371"/>
      <c r="R16" s="151"/>
      <c r="S16" s="151"/>
      <c r="T16" s="149"/>
      <c r="U16" s="149"/>
      <c r="V16" s="150"/>
      <c r="W16" s="150"/>
      <c r="X16" s="150"/>
      <c r="Y16" s="150"/>
      <c r="Z16" s="149"/>
      <c r="AA16" s="39"/>
    </row>
    <row r="17" spans="1:27" ht="29.25" customHeight="1">
      <c r="A17" s="197" t="s">
        <v>8</v>
      </c>
      <c r="B17" s="197"/>
      <c r="C17" s="197"/>
      <c r="D17" s="198"/>
      <c r="E17" s="198"/>
      <c r="F17" s="198"/>
      <c r="G17" s="198"/>
      <c r="H17" s="198"/>
      <c r="I17" s="198"/>
      <c r="J17" s="198"/>
      <c r="K17" s="198"/>
      <c r="L17" s="198"/>
      <c r="M17" s="198"/>
      <c r="N17" s="372"/>
      <c r="R17" s="21"/>
      <c r="S17" s="21"/>
      <c r="T17" s="487"/>
      <c r="U17" s="487"/>
      <c r="V17" s="488"/>
      <c r="W17" s="488"/>
      <c r="X17" s="488"/>
      <c r="Y17" s="488"/>
      <c r="Z17" s="38"/>
      <c r="AA17" s="39"/>
    </row>
    <row r="18" spans="1:27" ht="15.75" customHeight="1">
      <c r="A18" s="195" t="s">
        <v>15</v>
      </c>
      <c r="B18" s="195"/>
      <c r="C18" s="195"/>
      <c r="D18" s="195"/>
      <c r="E18" s="195"/>
      <c r="F18" s="195"/>
      <c r="G18" s="195"/>
      <c r="H18" s="195"/>
      <c r="I18" s="195"/>
      <c r="J18" s="195"/>
      <c r="K18" s="195"/>
      <c r="L18" s="195"/>
      <c r="M18" s="195"/>
      <c r="N18" s="1"/>
      <c r="R18" s="21"/>
      <c r="S18" s="21"/>
      <c r="T18" s="495"/>
      <c r="U18" s="495"/>
      <c r="V18" s="495"/>
      <c r="W18" s="495"/>
      <c r="X18" s="495"/>
      <c r="Y18" s="495"/>
      <c r="Z18" s="495"/>
      <c r="AA18" s="495"/>
    </row>
    <row r="19" spans="1:27" ht="15" customHeight="1">
      <c r="A19" s="214"/>
      <c r="B19" s="214"/>
      <c r="C19" s="257"/>
      <c r="D19" s="257"/>
      <c r="E19" s="257"/>
      <c r="F19" s="257"/>
      <c r="G19" s="178" t="s">
        <v>30</v>
      </c>
      <c r="H19" s="214" t="s">
        <v>31</v>
      </c>
      <c r="I19" s="212"/>
      <c r="J19" s="212"/>
      <c r="K19" s="212"/>
      <c r="L19" s="214" t="s">
        <v>32</v>
      </c>
      <c r="M19" s="212"/>
      <c r="N19" s="370"/>
      <c r="R19" s="21"/>
      <c r="S19" s="21"/>
      <c r="T19" s="495"/>
      <c r="U19" s="495"/>
      <c r="V19" s="495"/>
      <c r="W19" s="40"/>
      <c r="X19" s="40"/>
      <c r="Y19" s="40"/>
      <c r="Z19" s="40"/>
      <c r="AA19" s="40"/>
    </row>
    <row r="20" spans="1:27" ht="15" customHeight="1">
      <c r="A20" s="214"/>
      <c r="B20" s="214"/>
      <c r="C20" s="257"/>
      <c r="D20" s="257"/>
      <c r="E20" s="257"/>
      <c r="F20" s="257"/>
      <c r="G20" s="178"/>
      <c r="H20" s="212"/>
      <c r="I20" s="212"/>
      <c r="J20" s="212"/>
      <c r="K20" s="212"/>
      <c r="L20" s="212"/>
      <c r="M20" s="212"/>
      <c r="N20" s="371"/>
      <c r="R20" s="21"/>
      <c r="S20" s="21"/>
      <c r="T20" s="457"/>
      <c r="U20" s="457"/>
      <c r="V20" s="41"/>
      <c r="W20" s="42"/>
      <c r="X20" s="43"/>
      <c r="Y20" s="43"/>
      <c r="Z20" s="42"/>
      <c r="AA20" s="43"/>
    </row>
    <row r="21" spans="1:27" ht="39" customHeight="1">
      <c r="A21" s="214"/>
      <c r="B21" s="214"/>
      <c r="C21" s="257"/>
      <c r="D21" s="257"/>
      <c r="E21" s="257"/>
      <c r="F21" s="257"/>
      <c r="G21" s="178"/>
      <c r="H21" s="212"/>
      <c r="I21" s="212"/>
      <c r="J21" s="212"/>
      <c r="K21" s="212"/>
      <c r="L21" s="212"/>
      <c r="M21" s="212"/>
      <c r="N21" s="372"/>
      <c r="R21" s="21"/>
      <c r="S21" s="21"/>
      <c r="T21" s="457"/>
      <c r="U21" s="457"/>
      <c r="V21" s="41"/>
      <c r="W21" s="42"/>
      <c r="X21" s="43"/>
      <c r="Y21" s="43"/>
      <c r="Z21" s="42"/>
      <c r="AA21" s="43"/>
    </row>
    <row r="22" spans="1:27" ht="15" customHeight="1">
      <c r="A22" s="192" t="s">
        <v>16</v>
      </c>
      <c r="B22" s="192"/>
      <c r="C22" s="184" t="s">
        <v>17</v>
      </c>
      <c r="D22" s="184"/>
      <c r="E22" s="184"/>
      <c r="F22" s="184"/>
      <c r="G22" s="61">
        <v>650.53</v>
      </c>
      <c r="H22" s="256">
        <f>$G22/$D$12*$D$13</f>
        <v>86.737333333333325</v>
      </c>
      <c r="I22" s="256"/>
      <c r="J22" s="256"/>
      <c r="K22" s="256"/>
      <c r="L22" s="256">
        <f>G22-H22</f>
        <v>563.79266666666661</v>
      </c>
      <c r="M22" s="256"/>
      <c r="N22" s="370"/>
      <c r="O22" s="8"/>
      <c r="R22" s="21"/>
      <c r="S22" s="21"/>
      <c r="T22" s="457"/>
      <c r="U22" s="457"/>
      <c r="V22" s="41"/>
      <c r="W22" s="42"/>
      <c r="X22" s="43"/>
      <c r="Y22" s="43"/>
      <c r="Z22" s="42"/>
      <c r="AA22" s="43"/>
    </row>
    <row r="23" spans="1:27" ht="15.75">
      <c r="A23" s="192"/>
      <c r="B23" s="192"/>
      <c r="C23" s="184" t="s">
        <v>18</v>
      </c>
      <c r="D23" s="184"/>
      <c r="E23" s="184"/>
      <c r="F23" s="184"/>
      <c r="G23" s="61">
        <v>6787.99</v>
      </c>
      <c r="H23" s="256">
        <f t="shared" ref="H23:H38" si="0">$G23/$D$12*$D$13</f>
        <v>905.06533333333334</v>
      </c>
      <c r="I23" s="256"/>
      <c r="J23" s="256"/>
      <c r="K23" s="256"/>
      <c r="L23" s="256">
        <f t="shared" ref="L23:L38" si="1">G23-H23</f>
        <v>5882.9246666666668</v>
      </c>
      <c r="M23" s="256"/>
      <c r="N23" s="371"/>
      <c r="R23" s="21"/>
      <c r="S23" s="21"/>
      <c r="T23" s="457"/>
      <c r="U23" s="457"/>
      <c r="V23" s="41"/>
      <c r="W23" s="42"/>
      <c r="X23" s="43"/>
      <c r="Y23" s="43"/>
      <c r="Z23" s="42"/>
      <c r="AA23" s="43"/>
    </row>
    <row r="24" spans="1:27" ht="15.75">
      <c r="A24" s="192"/>
      <c r="B24" s="192"/>
      <c r="C24" s="184" t="s">
        <v>19</v>
      </c>
      <c r="D24" s="184"/>
      <c r="E24" s="184"/>
      <c r="F24" s="184"/>
      <c r="G24" s="61">
        <v>190.82</v>
      </c>
      <c r="H24" s="256">
        <f t="shared" si="0"/>
        <v>25.442666666666664</v>
      </c>
      <c r="I24" s="256"/>
      <c r="J24" s="256"/>
      <c r="K24" s="256"/>
      <c r="L24" s="256">
        <f t="shared" si="1"/>
        <v>165.37733333333333</v>
      </c>
      <c r="M24" s="256"/>
      <c r="N24" s="371"/>
      <c r="R24" s="21"/>
      <c r="S24" s="21"/>
      <c r="T24" s="457"/>
      <c r="U24" s="457"/>
      <c r="V24" s="41"/>
      <c r="W24" s="42"/>
      <c r="X24" s="43"/>
      <c r="Y24" s="43"/>
      <c r="Z24" s="42"/>
      <c r="AA24" s="43"/>
    </row>
    <row r="25" spans="1:27" ht="15.75">
      <c r="A25" s="192"/>
      <c r="B25" s="192"/>
      <c r="C25" s="184" t="s">
        <v>20</v>
      </c>
      <c r="D25" s="184"/>
      <c r="E25" s="184"/>
      <c r="F25" s="184"/>
      <c r="G25" s="61">
        <v>1821.47</v>
      </c>
      <c r="H25" s="256">
        <f t="shared" si="0"/>
        <v>242.86266666666668</v>
      </c>
      <c r="I25" s="256"/>
      <c r="J25" s="256"/>
      <c r="K25" s="256"/>
      <c r="L25" s="256">
        <f t="shared" si="1"/>
        <v>1578.6073333333334</v>
      </c>
      <c r="M25" s="256"/>
      <c r="N25" s="371"/>
      <c r="R25" s="21"/>
      <c r="S25" s="21"/>
      <c r="T25" s="457"/>
      <c r="U25" s="457"/>
      <c r="V25" s="41"/>
      <c r="W25" s="42"/>
      <c r="X25" s="43"/>
      <c r="Y25" s="43"/>
      <c r="Z25" s="42"/>
      <c r="AA25" s="43"/>
    </row>
    <row r="26" spans="1:27" ht="15.75">
      <c r="A26" s="192"/>
      <c r="B26" s="192"/>
      <c r="C26" s="184" t="s">
        <v>21</v>
      </c>
      <c r="D26" s="184"/>
      <c r="E26" s="184"/>
      <c r="F26" s="184"/>
      <c r="G26" s="61">
        <v>343.84</v>
      </c>
      <c r="H26" s="256">
        <f t="shared" si="0"/>
        <v>45.845333333333329</v>
      </c>
      <c r="I26" s="256"/>
      <c r="J26" s="256"/>
      <c r="K26" s="256"/>
      <c r="L26" s="256">
        <f t="shared" si="1"/>
        <v>297.99466666666666</v>
      </c>
      <c r="M26" s="256"/>
      <c r="N26" s="371"/>
      <c r="R26" s="21"/>
      <c r="S26" s="21"/>
      <c r="T26" s="457"/>
      <c r="U26" s="457"/>
      <c r="V26" s="41"/>
      <c r="W26" s="42"/>
      <c r="X26" s="43"/>
      <c r="Y26" s="43"/>
      <c r="Z26" s="42"/>
      <c r="AA26" s="43"/>
    </row>
    <row r="27" spans="1:27" ht="15.75">
      <c r="A27" s="192"/>
      <c r="B27" s="192"/>
      <c r="C27" s="184" t="s">
        <v>100</v>
      </c>
      <c r="D27" s="184"/>
      <c r="E27" s="184"/>
      <c r="F27" s="184"/>
      <c r="G27" s="61">
        <v>0</v>
      </c>
      <c r="H27" s="256">
        <f>G27</f>
        <v>0</v>
      </c>
      <c r="I27" s="256"/>
      <c r="J27" s="256"/>
      <c r="K27" s="256"/>
      <c r="L27" s="256">
        <f t="shared" si="1"/>
        <v>0</v>
      </c>
      <c r="M27" s="256"/>
      <c r="N27" s="371"/>
      <c r="R27" s="21"/>
      <c r="S27" s="21"/>
      <c r="T27" s="457"/>
      <c r="U27" s="457"/>
      <c r="V27" s="41"/>
      <c r="W27" s="42"/>
      <c r="X27" s="43"/>
      <c r="Y27" s="43"/>
      <c r="Z27" s="42"/>
      <c r="AA27" s="43"/>
    </row>
    <row r="28" spans="1:27" ht="15.75">
      <c r="A28" s="192"/>
      <c r="B28" s="192"/>
      <c r="C28" s="184" t="s">
        <v>101</v>
      </c>
      <c r="D28" s="184"/>
      <c r="E28" s="184"/>
      <c r="F28" s="184"/>
      <c r="G28" s="61">
        <v>0</v>
      </c>
      <c r="H28" s="256">
        <f>G28</f>
        <v>0</v>
      </c>
      <c r="I28" s="256"/>
      <c r="J28" s="256"/>
      <c r="K28" s="256"/>
      <c r="L28" s="256">
        <f t="shared" si="1"/>
        <v>0</v>
      </c>
      <c r="M28" s="256"/>
      <c r="N28" s="371"/>
      <c r="R28" s="21"/>
      <c r="S28" s="21"/>
      <c r="T28" s="457"/>
      <c r="U28" s="457"/>
      <c r="V28" s="41"/>
      <c r="W28" s="42"/>
      <c r="X28" s="43"/>
      <c r="Y28" s="43"/>
      <c r="Z28" s="44"/>
      <c r="AA28" s="43"/>
    </row>
    <row r="29" spans="1:27" ht="15.75">
      <c r="A29" s="192"/>
      <c r="B29" s="192"/>
      <c r="C29" s="184" t="s">
        <v>107</v>
      </c>
      <c r="D29" s="184"/>
      <c r="E29" s="184"/>
      <c r="F29" s="184"/>
      <c r="G29" s="61">
        <v>0</v>
      </c>
      <c r="H29" s="256">
        <f>G29</f>
        <v>0</v>
      </c>
      <c r="I29" s="256"/>
      <c r="J29" s="256"/>
      <c r="K29" s="256"/>
      <c r="L29" s="256">
        <f t="shared" si="1"/>
        <v>0</v>
      </c>
      <c r="M29" s="256"/>
      <c r="N29" s="371"/>
      <c r="R29" s="21"/>
      <c r="S29" s="21"/>
      <c r="T29" s="457"/>
      <c r="U29" s="457"/>
      <c r="V29" s="496"/>
      <c r="W29" s="457"/>
      <c r="X29" s="497"/>
      <c r="Y29" s="497"/>
      <c r="Z29" s="37"/>
      <c r="AA29" s="37"/>
    </row>
    <row r="30" spans="1:27" ht="15" customHeight="1">
      <c r="A30" s="192"/>
      <c r="B30" s="192"/>
      <c r="C30" s="184" t="s">
        <v>22</v>
      </c>
      <c r="D30" s="184"/>
      <c r="E30" s="184"/>
      <c r="F30" s="184"/>
      <c r="G30" s="61">
        <v>0</v>
      </c>
      <c r="H30" s="256">
        <f>G30</f>
        <v>0</v>
      </c>
      <c r="I30" s="256"/>
      <c r="J30" s="256"/>
      <c r="K30" s="256"/>
      <c r="L30" s="256">
        <f t="shared" si="1"/>
        <v>0</v>
      </c>
      <c r="M30" s="256"/>
      <c r="N30" s="371"/>
      <c r="R30" s="21"/>
      <c r="S30" s="21"/>
      <c r="T30" s="457"/>
      <c r="U30" s="457"/>
      <c r="V30" s="496"/>
      <c r="W30" s="457"/>
      <c r="X30" s="497"/>
      <c r="Y30" s="497"/>
      <c r="Z30" s="498"/>
      <c r="AA30" s="497"/>
    </row>
    <row r="31" spans="1:27" ht="15.75">
      <c r="A31" s="192"/>
      <c r="B31" s="192"/>
      <c r="C31" s="184" t="s">
        <v>23</v>
      </c>
      <c r="D31" s="184"/>
      <c r="E31" s="184"/>
      <c r="F31" s="184"/>
      <c r="G31" s="61">
        <v>5974</v>
      </c>
      <c r="H31" s="256">
        <f t="shared" si="0"/>
        <v>796.5333333333333</v>
      </c>
      <c r="I31" s="256"/>
      <c r="J31" s="256"/>
      <c r="K31" s="256"/>
      <c r="L31" s="256">
        <f t="shared" si="1"/>
        <v>5177.4666666666672</v>
      </c>
      <c r="M31" s="256"/>
      <c r="N31" s="371"/>
      <c r="R31" s="21"/>
      <c r="S31" s="21"/>
      <c r="T31" s="457"/>
      <c r="U31" s="457"/>
      <c r="V31" s="496"/>
      <c r="W31" s="457"/>
      <c r="X31" s="497"/>
      <c r="Y31" s="497"/>
      <c r="Z31" s="498"/>
      <c r="AA31" s="497"/>
    </row>
    <row r="32" spans="1:27" ht="15.75">
      <c r="A32" s="192"/>
      <c r="B32" s="192"/>
      <c r="C32" s="184" t="s">
        <v>24</v>
      </c>
      <c r="D32" s="184"/>
      <c r="E32" s="184"/>
      <c r="F32" s="184"/>
      <c r="G32" s="61">
        <v>0</v>
      </c>
      <c r="H32" s="256">
        <f>$G32/$D$12*$D$13</f>
        <v>0</v>
      </c>
      <c r="I32" s="256"/>
      <c r="J32" s="256"/>
      <c r="K32" s="256"/>
      <c r="L32" s="256">
        <f t="shared" si="1"/>
        <v>0</v>
      </c>
      <c r="M32" s="256"/>
      <c r="N32" s="371"/>
      <c r="R32" s="21"/>
      <c r="S32" s="21"/>
      <c r="T32" s="457"/>
      <c r="U32" s="457"/>
      <c r="V32" s="496"/>
      <c r="W32" s="457"/>
      <c r="X32" s="497"/>
      <c r="Y32" s="497"/>
      <c r="Z32" s="37"/>
      <c r="AA32" s="37"/>
    </row>
    <row r="33" spans="1:27" ht="15.75">
      <c r="A33" s="192"/>
      <c r="B33" s="192"/>
      <c r="C33" s="184" t="s">
        <v>25</v>
      </c>
      <c r="D33" s="184"/>
      <c r="E33" s="184"/>
      <c r="F33" s="184"/>
      <c r="G33" s="61">
        <v>0</v>
      </c>
      <c r="H33" s="256">
        <f t="shared" si="0"/>
        <v>0</v>
      </c>
      <c r="I33" s="256"/>
      <c r="J33" s="256"/>
      <c r="K33" s="256"/>
      <c r="L33" s="256">
        <f t="shared" si="1"/>
        <v>0</v>
      </c>
      <c r="M33" s="256"/>
      <c r="N33" s="371"/>
      <c r="R33" s="21"/>
      <c r="S33" s="21"/>
      <c r="T33" s="457"/>
      <c r="U33" s="457"/>
      <c r="V33" s="496"/>
      <c r="W33" s="457"/>
      <c r="X33" s="497"/>
      <c r="Y33" s="497"/>
      <c r="Z33" s="37"/>
      <c r="AA33" s="37"/>
    </row>
    <row r="34" spans="1:27" ht="15.75">
      <c r="A34" s="192"/>
      <c r="B34" s="192"/>
      <c r="C34" s="184" t="s">
        <v>68</v>
      </c>
      <c r="D34" s="184"/>
      <c r="E34" s="184"/>
      <c r="F34" s="184"/>
      <c r="G34" s="61">
        <v>10917.98</v>
      </c>
      <c r="H34" s="256">
        <f t="shared" si="0"/>
        <v>1455.7306666666666</v>
      </c>
      <c r="I34" s="256"/>
      <c r="J34" s="256"/>
      <c r="K34" s="256"/>
      <c r="L34" s="256">
        <f t="shared" si="1"/>
        <v>9462.2493333333332</v>
      </c>
      <c r="M34" s="256"/>
      <c r="N34" s="371"/>
      <c r="R34" s="21"/>
      <c r="S34" s="21"/>
      <c r="T34" s="457"/>
      <c r="U34" s="457"/>
      <c r="V34" s="41"/>
      <c r="W34" s="42"/>
      <c r="X34" s="43"/>
      <c r="Y34" s="43"/>
      <c r="Z34" s="37"/>
      <c r="AA34" s="37"/>
    </row>
    <row r="35" spans="1:27" ht="15.75">
      <c r="A35" s="192"/>
      <c r="B35" s="192"/>
      <c r="C35" s="184" t="s">
        <v>27</v>
      </c>
      <c r="D35" s="184"/>
      <c r="E35" s="184"/>
      <c r="F35" s="184"/>
      <c r="G35" s="61">
        <v>0</v>
      </c>
      <c r="H35" s="256">
        <f t="shared" si="0"/>
        <v>0</v>
      </c>
      <c r="I35" s="256"/>
      <c r="J35" s="256"/>
      <c r="K35" s="256"/>
      <c r="L35" s="256">
        <f t="shared" si="1"/>
        <v>0</v>
      </c>
      <c r="M35" s="256"/>
      <c r="N35" s="371"/>
      <c r="R35" s="21"/>
      <c r="S35" s="21"/>
      <c r="T35" s="457"/>
      <c r="U35" s="457"/>
      <c r="V35" s="41"/>
      <c r="W35" s="42"/>
      <c r="X35" s="43"/>
      <c r="Y35" s="43"/>
      <c r="Z35" s="37"/>
      <c r="AA35" s="37"/>
    </row>
    <row r="36" spans="1:27" ht="15.75">
      <c r="A36" s="192"/>
      <c r="B36" s="192"/>
      <c r="C36" s="184" t="s">
        <v>28</v>
      </c>
      <c r="D36" s="184"/>
      <c r="E36" s="184"/>
      <c r="F36" s="184"/>
      <c r="G36" s="61">
        <v>0</v>
      </c>
      <c r="H36" s="256">
        <f t="shared" si="0"/>
        <v>0</v>
      </c>
      <c r="I36" s="256"/>
      <c r="J36" s="256"/>
      <c r="K36" s="256"/>
      <c r="L36" s="256">
        <f t="shared" si="1"/>
        <v>0</v>
      </c>
      <c r="M36" s="256"/>
      <c r="N36" s="371"/>
      <c r="R36" s="21"/>
      <c r="S36" s="21"/>
      <c r="T36" s="457"/>
      <c r="U36" s="457"/>
      <c r="V36" s="41"/>
      <c r="W36" s="42"/>
      <c r="X36" s="43"/>
      <c r="Y36" s="43"/>
      <c r="Z36" s="37"/>
      <c r="AA36" s="37"/>
    </row>
    <row r="37" spans="1:27" ht="15" customHeight="1">
      <c r="A37" s="192"/>
      <c r="B37" s="192"/>
      <c r="C37" s="184" t="s">
        <v>51</v>
      </c>
      <c r="D37" s="184"/>
      <c r="E37" s="184"/>
      <c r="F37" s="184"/>
      <c r="G37" s="61">
        <v>0</v>
      </c>
      <c r="H37" s="256">
        <f t="shared" si="0"/>
        <v>0</v>
      </c>
      <c r="I37" s="256"/>
      <c r="J37" s="256"/>
      <c r="K37" s="256"/>
      <c r="L37" s="256">
        <f t="shared" si="1"/>
        <v>0</v>
      </c>
      <c r="M37" s="256"/>
      <c r="N37" s="371"/>
      <c r="R37" s="21"/>
      <c r="S37" s="21"/>
      <c r="T37" s="457"/>
      <c r="U37" s="457"/>
      <c r="V37" s="43"/>
      <c r="W37" s="44"/>
      <c r="X37" s="43"/>
      <c r="Y37" s="43"/>
      <c r="Z37" s="37"/>
      <c r="AA37" s="37"/>
    </row>
    <row r="38" spans="1:27" ht="15" customHeight="1">
      <c r="A38" s="192"/>
      <c r="B38" s="192"/>
      <c r="C38" s="184" t="s">
        <v>104</v>
      </c>
      <c r="D38" s="184"/>
      <c r="E38" s="184"/>
      <c r="F38" s="184"/>
      <c r="G38" s="61">
        <v>0</v>
      </c>
      <c r="H38" s="256">
        <f t="shared" si="0"/>
        <v>0</v>
      </c>
      <c r="I38" s="256"/>
      <c r="J38" s="256"/>
      <c r="K38" s="256"/>
      <c r="L38" s="256">
        <f t="shared" si="1"/>
        <v>0</v>
      </c>
      <c r="M38" s="256"/>
      <c r="N38" s="371"/>
      <c r="R38" s="21"/>
      <c r="S38" s="21"/>
      <c r="T38" s="457"/>
      <c r="U38" s="457"/>
      <c r="V38" s="43"/>
      <c r="W38" s="37"/>
      <c r="X38" s="37"/>
      <c r="Y38" s="37"/>
      <c r="Z38" s="37"/>
      <c r="AA38" s="37"/>
    </row>
    <row r="39" spans="1:27" ht="18.75" customHeight="1">
      <c r="A39" s="200" t="s">
        <v>33</v>
      </c>
      <c r="B39" s="200"/>
      <c r="C39" s="183"/>
      <c r="D39" s="183"/>
      <c r="E39" s="183"/>
      <c r="F39" s="183"/>
      <c r="G39" s="61">
        <f>SUM(G22:G38)</f>
        <v>26686.629999999997</v>
      </c>
      <c r="H39" s="256">
        <f>SUM(H22:K38)</f>
        <v>3558.217333333333</v>
      </c>
      <c r="I39" s="183"/>
      <c r="J39" s="183"/>
      <c r="K39" s="183"/>
      <c r="L39" s="304">
        <f>G39-H39</f>
        <v>23128.412666666663</v>
      </c>
      <c r="M39" s="304"/>
      <c r="N39" s="9">
        <v>1</v>
      </c>
      <c r="R39" s="21"/>
      <c r="S39" s="21"/>
      <c r="T39" s="457"/>
      <c r="U39" s="457"/>
      <c r="V39" s="43"/>
      <c r="W39" s="37"/>
      <c r="X39" s="37"/>
      <c r="Y39" s="37"/>
      <c r="Z39" s="37"/>
      <c r="AA39" s="37"/>
    </row>
    <row r="40" spans="1:27" ht="15.75">
      <c r="A40" s="195" t="s">
        <v>39</v>
      </c>
      <c r="B40" s="195"/>
      <c r="C40" s="195"/>
      <c r="D40" s="195"/>
      <c r="E40" s="195"/>
      <c r="F40" s="195"/>
      <c r="G40" s="195"/>
      <c r="H40" s="195"/>
      <c r="I40" s="195"/>
      <c r="J40" s="195"/>
      <c r="K40" s="195"/>
      <c r="L40" s="195"/>
      <c r="M40" s="195"/>
      <c r="N40" s="1"/>
      <c r="R40" s="21"/>
      <c r="S40" s="21"/>
      <c r="T40" s="457"/>
      <c r="U40" s="457"/>
      <c r="V40" s="43"/>
      <c r="W40" s="37"/>
      <c r="X40" s="37"/>
      <c r="Y40" s="37"/>
      <c r="Z40" s="37"/>
      <c r="AA40" s="37"/>
    </row>
    <row r="41" spans="1:27" ht="50.25" customHeight="1">
      <c r="A41" s="255"/>
      <c r="B41" s="255"/>
      <c r="C41" s="212" t="s">
        <v>35</v>
      </c>
      <c r="D41" s="212"/>
      <c r="E41" s="212"/>
      <c r="F41" s="212"/>
      <c r="G41" s="68" t="s">
        <v>36</v>
      </c>
      <c r="H41" s="214" t="s">
        <v>115</v>
      </c>
      <c r="I41" s="214"/>
      <c r="J41" s="214"/>
      <c r="K41" s="214"/>
      <c r="L41" s="214" t="s">
        <v>38</v>
      </c>
      <c r="M41" s="214"/>
      <c r="N41" s="1"/>
    </row>
    <row r="42" spans="1:27" ht="15" customHeight="1">
      <c r="A42" s="240" t="s">
        <v>105</v>
      </c>
      <c r="B42" s="241"/>
      <c r="C42" s="252" t="s">
        <v>120</v>
      </c>
      <c r="D42" s="252"/>
      <c r="E42" s="252"/>
      <c r="F42" s="252"/>
      <c r="G42" s="69">
        <v>3084.96</v>
      </c>
      <c r="H42" s="253">
        <f>$G42/$J$12*$J$13</f>
        <v>411.32800000000003</v>
      </c>
      <c r="I42" s="253"/>
      <c r="J42" s="253"/>
      <c r="K42" s="253"/>
      <c r="L42" s="253">
        <f>G42-H42</f>
        <v>2673.6320000000001</v>
      </c>
      <c r="M42" s="253"/>
      <c r="N42" s="370"/>
    </row>
    <row r="43" spans="1:27" ht="15.75">
      <c r="A43" s="443"/>
      <c r="B43" s="444"/>
      <c r="C43" s="252" t="s">
        <v>98</v>
      </c>
      <c r="D43" s="252"/>
      <c r="E43" s="252"/>
      <c r="F43" s="252"/>
      <c r="G43" s="69">
        <v>1850.98</v>
      </c>
      <c r="H43" s="253">
        <f>G43</f>
        <v>1850.98</v>
      </c>
      <c r="I43" s="253"/>
      <c r="J43" s="253"/>
      <c r="K43" s="253"/>
      <c r="L43" s="253">
        <f t="shared" ref="L43:L46" si="2">G43-H43</f>
        <v>0</v>
      </c>
      <c r="M43" s="253"/>
      <c r="N43" s="371"/>
    </row>
    <row r="44" spans="1:27" ht="15.75">
      <c r="A44" s="443"/>
      <c r="B44" s="444"/>
      <c r="C44" s="252" t="s">
        <v>121</v>
      </c>
      <c r="D44" s="252"/>
      <c r="E44" s="252"/>
      <c r="F44" s="252"/>
      <c r="G44" s="69">
        <v>0</v>
      </c>
      <c r="H44" s="253">
        <f t="shared" ref="H44" si="3">$G44/$J$12*$J$13</f>
        <v>0</v>
      </c>
      <c r="I44" s="253"/>
      <c r="J44" s="253"/>
      <c r="K44" s="253"/>
      <c r="L44" s="253">
        <f t="shared" si="2"/>
        <v>0</v>
      </c>
      <c r="M44" s="253"/>
      <c r="N44" s="371"/>
    </row>
    <row r="45" spans="1:27" ht="15.75">
      <c r="A45" s="443"/>
      <c r="B45" s="444"/>
      <c r="C45" s="354" t="s">
        <v>122</v>
      </c>
      <c r="D45" s="355"/>
      <c r="E45" s="355"/>
      <c r="F45" s="356"/>
      <c r="G45" s="69">
        <v>2467.9699999999998</v>
      </c>
      <c r="H45" s="328">
        <f>G45</f>
        <v>2467.9699999999998</v>
      </c>
      <c r="I45" s="329"/>
      <c r="J45" s="329"/>
      <c r="K45" s="330"/>
      <c r="L45" s="253">
        <f t="shared" si="2"/>
        <v>0</v>
      </c>
      <c r="M45" s="253"/>
      <c r="N45" s="371"/>
    </row>
    <row r="46" spans="1:27" ht="15.75">
      <c r="A46" s="443"/>
      <c r="B46" s="444"/>
      <c r="C46" s="252" t="s">
        <v>123</v>
      </c>
      <c r="D46" s="252"/>
      <c r="E46" s="252"/>
      <c r="F46" s="252"/>
      <c r="G46" s="69">
        <v>0</v>
      </c>
      <c r="H46" s="328">
        <v>0</v>
      </c>
      <c r="I46" s="329"/>
      <c r="J46" s="329"/>
      <c r="K46" s="330"/>
      <c r="L46" s="253">
        <f t="shared" si="2"/>
        <v>0</v>
      </c>
      <c r="M46" s="253"/>
      <c r="N46" s="372"/>
    </row>
    <row r="47" spans="1:27" ht="18.75">
      <c r="A47" s="200" t="s">
        <v>33</v>
      </c>
      <c r="B47" s="200"/>
      <c r="C47" s="252"/>
      <c r="D47" s="252"/>
      <c r="E47" s="252"/>
      <c r="F47" s="252"/>
      <c r="G47" s="69"/>
      <c r="H47" s="253"/>
      <c r="I47" s="253"/>
      <c r="J47" s="253"/>
      <c r="K47" s="253"/>
      <c r="L47" s="301">
        <f>SUM(L42:M46)</f>
        <v>2673.6320000000001</v>
      </c>
      <c r="M47" s="301"/>
      <c r="N47" s="9">
        <v>2</v>
      </c>
    </row>
    <row r="48" spans="1:27" ht="15.75">
      <c r="A48" s="195" t="s">
        <v>44</v>
      </c>
      <c r="B48" s="195"/>
      <c r="C48" s="195"/>
      <c r="D48" s="195"/>
      <c r="E48" s="195"/>
      <c r="F48" s="195"/>
      <c r="G48" s="195"/>
      <c r="H48" s="195"/>
      <c r="I48" s="195"/>
      <c r="J48" s="195"/>
      <c r="K48" s="195"/>
      <c r="L48" s="195"/>
      <c r="M48" s="195"/>
      <c r="N48" s="1"/>
    </row>
    <row r="49" spans="1:14" ht="15" customHeight="1">
      <c r="A49" s="192" t="s">
        <v>45</v>
      </c>
      <c r="B49" s="192"/>
      <c r="C49" s="212" t="s">
        <v>46</v>
      </c>
      <c r="D49" s="212"/>
      <c r="E49" s="212"/>
      <c r="F49" s="212"/>
      <c r="G49" s="214" t="s">
        <v>47</v>
      </c>
      <c r="H49" s="363" t="s">
        <v>65</v>
      </c>
      <c r="I49" s="364"/>
      <c r="J49" s="363" t="s">
        <v>106</v>
      </c>
      <c r="K49" s="364"/>
      <c r="L49" s="214" t="s">
        <v>48</v>
      </c>
      <c r="M49" s="214"/>
      <c r="N49" s="370"/>
    </row>
    <row r="50" spans="1:14" ht="56.25" customHeight="1">
      <c r="A50" s="192"/>
      <c r="B50" s="192"/>
      <c r="C50" s="212"/>
      <c r="D50" s="212"/>
      <c r="E50" s="212"/>
      <c r="F50" s="212"/>
      <c r="G50" s="214"/>
      <c r="H50" s="365"/>
      <c r="I50" s="366"/>
      <c r="J50" s="365"/>
      <c r="K50" s="366"/>
      <c r="L50" s="214"/>
      <c r="M50" s="214"/>
      <c r="N50" s="372"/>
    </row>
    <row r="51" spans="1:14" ht="15.75">
      <c r="A51" s="192"/>
      <c r="B51" s="192"/>
      <c r="C51" s="184" t="s">
        <v>49</v>
      </c>
      <c r="D51" s="184"/>
      <c r="E51" s="184"/>
      <c r="F51" s="184"/>
      <c r="G51" s="70">
        <v>3614.01</v>
      </c>
      <c r="H51" s="321">
        <f>(H22+H23+H24+H25+H26+H34)-(J16+G45+G46)</f>
        <v>160.28400000000056</v>
      </c>
      <c r="I51" s="361"/>
      <c r="J51" s="321">
        <f>(H51*J15)-D11</f>
        <v>-1232.7483199999999</v>
      </c>
      <c r="K51" s="361"/>
      <c r="L51" s="256">
        <f>IF(J51&lt;=0,G51,G51-J51)</f>
        <v>3614.01</v>
      </c>
      <c r="M51" s="256"/>
      <c r="N51" s="370"/>
    </row>
    <row r="52" spans="1:14" ht="15.75">
      <c r="A52" s="192"/>
      <c r="B52" s="192"/>
      <c r="C52" s="184" t="s">
        <v>50</v>
      </c>
      <c r="D52" s="184"/>
      <c r="E52" s="184"/>
      <c r="F52" s="184"/>
      <c r="G52" s="70">
        <v>126.59</v>
      </c>
      <c r="H52" s="321"/>
      <c r="I52" s="361"/>
      <c r="J52" s="321">
        <f>G52</f>
        <v>126.59</v>
      </c>
      <c r="K52" s="361"/>
      <c r="L52" s="256">
        <f>G52-J52</f>
        <v>0</v>
      </c>
      <c r="M52" s="256"/>
      <c r="N52" s="372"/>
    </row>
    <row r="53" spans="1:14" ht="18.75">
      <c r="A53" s="200" t="s">
        <v>33</v>
      </c>
      <c r="B53" s="200"/>
      <c r="C53" s="183"/>
      <c r="D53" s="183"/>
      <c r="E53" s="183"/>
      <c r="F53" s="183"/>
      <c r="G53" s="70"/>
      <c r="H53" s="256"/>
      <c r="I53" s="256"/>
      <c r="J53" s="256"/>
      <c r="K53" s="256"/>
      <c r="L53" s="304">
        <f>SUM(L51+L52)</f>
        <v>3614.01</v>
      </c>
      <c r="M53" s="304"/>
      <c r="N53" s="9">
        <v>3</v>
      </c>
    </row>
    <row r="54" spans="1:14" ht="18.75" customHeight="1">
      <c r="A54" s="195" t="s">
        <v>102</v>
      </c>
      <c r="B54" s="195"/>
      <c r="C54" s="195"/>
      <c r="D54" s="195"/>
      <c r="E54" s="195"/>
      <c r="F54" s="195"/>
      <c r="G54" s="195"/>
      <c r="H54" s="195"/>
      <c r="I54" s="195"/>
      <c r="J54" s="195"/>
      <c r="K54" s="195"/>
      <c r="L54" s="195"/>
      <c r="M54" s="195"/>
      <c r="N54" s="57"/>
    </row>
    <row r="55" spans="1:14" ht="14.45" customHeight="1">
      <c r="A55" s="192" t="s">
        <v>108</v>
      </c>
      <c r="B55" s="192"/>
      <c r="C55" s="285" t="s">
        <v>52</v>
      </c>
      <c r="D55" s="285"/>
      <c r="E55" s="285"/>
      <c r="F55" s="285"/>
      <c r="G55" s="213">
        <f>L39+L47-L53</f>
        <v>22188.034666666666</v>
      </c>
      <c r="H55" s="213"/>
      <c r="I55" s="213"/>
      <c r="J55" s="213"/>
      <c r="K55" s="213"/>
      <c r="L55" s="213"/>
      <c r="M55" s="213"/>
      <c r="N55" s="370"/>
    </row>
    <row r="56" spans="1:14" ht="14.45" customHeight="1">
      <c r="A56" s="192"/>
      <c r="B56" s="192"/>
      <c r="C56" s="285"/>
      <c r="D56" s="285"/>
      <c r="E56" s="285"/>
      <c r="F56" s="285"/>
      <c r="G56" s="213"/>
      <c r="H56" s="213"/>
      <c r="I56" s="213"/>
      <c r="J56" s="213"/>
      <c r="K56" s="213"/>
      <c r="L56" s="213"/>
      <c r="M56" s="213"/>
      <c r="N56" s="372"/>
    </row>
    <row r="57" spans="1:14" ht="15.75" thickBot="1"/>
    <row r="58" spans="1:14" ht="37.5" customHeight="1">
      <c r="A58" s="500"/>
      <c r="B58" s="500"/>
      <c r="C58" s="500"/>
      <c r="D58" s="500"/>
      <c r="E58" s="500"/>
      <c r="F58" s="500"/>
      <c r="I58" s="464" t="s">
        <v>182</v>
      </c>
      <c r="J58" s="465"/>
      <c r="K58" s="465"/>
      <c r="L58" s="466"/>
      <c r="M58" s="108"/>
      <c r="N58" s="108"/>
    </row>
    <row r="59" spans="1:14">
      <c r="A59" s="475"/>
      <c r="B59" s="475"/>
      <c r="C59" s="475"/>
      <c r="D59" s="475"/>
      <c r="E59" s="475"/>
      <c r="F59" s="144"/>
      <c r="I59" s="499" t="s">
        <v>87</v>
      </c>
      <c r="J59" s="499"/>
      <c r="K59" s="499"/>
      <c r="L59" s="114">
        <f>H22+H23+H24+H25+H26+H34</f>
        <v>2761.6840000000002</v>
      </c>
    </row>
    <row r="60" spans="1:14">
      <c r="A60" s="475"/>
      <c r="B60" s="475"/>
      <c r="C60" s="475"/>
      <c r="D60" s="475"/>
      <c r="E60" s="475"/>
      <c r="F60" s="144"/>
      <c r="I60" s="499" t="s">
        <v>191</v>
      </c>
      <c r="J60" s="499"/>
      <c r="K60" s="499"/>
      <c r="L60" s="115">
        <f>J16+G45+G46</f>
        <v>2601.3999999999996</v>
      </c>
    </row>
    <row r="61" spans="1:14">
      <c r="A61" s="475"/>
      <c r="B61" s="475"/>
      <c r="C61" s="475"/>
      <c r="D61" s="475"/>
      <c r="E61" s="475"/>
      <c r="F61" s="144"/>
      <c r="I61" s="499" t="s">
        <v>56</v>
      </c>
      <c r="J61" s="499"/>
      <c r="K61" s="499"/>
      <c r="L61" s="115">
        <f>L59-L60</f>
        <v>160.28400000000056</v>
      </c>
    </row>
    <row r="62" spans="1:14">
      <c r="I62" s="499" t="s">
        <v>57</v>
      </c>
      <c r="J62" s="499"/>
      <c r="K62" s="499"/>
      <c r="L62" s="116">
        <f>J15</f>
        <v>0.27</v>
      </c>
    </row>
    <row r="63" spans="1:14">
      <c r="I63" s="499" t="s">
        <v>58</v>
      </c>
      <c r="J63" s="499"/>
      <c r="K63" s="499"/>
      <c r="L63" s="115">
        <f>(L61*L62)-D11</f>
        <v>-1232.7483199999999</v>
      </c>
    </row>
    <row r="64" spans="1:14" ht="25.5" customHeight="1">
      <c r="I64" s="499" t="s">
        <v>59</v>
      </c>
      <c r="J64" s="499"/>
      <c r="K64" s="499"/>
      <c r="L64" s="142">
        <f>IF(L63&lt;=0,G51,G51-L63)</f>
        <v>3614.01</v>
      </c>
      <c r="M64" s="131" t="s">
        <v>185</v>
      </c>
    </row>
    <row r="67" spans="7:14" ht="18" customHeight="1" thickBot="1"/>
    <row r="68" spans="7:14" ht="32.25" customHeight="1">
      <c r="G68" s="477" t="s">
        <v>189</v>
      </c>
      <c r="H68" s="478"/>
      <c r="I68" s="478"/>
      <c r="J68" s="478"/>
      <c r="K68" s="478"/>
      <c r="L68" s="479"/>
    </row>
    <row r="69" spans="7:14">
      <c r="G69" s="480" t="s">
        <v>65</v>
      </c>
      <c r="H69" s="480"/>
      <c r="I69" s="480"/>
      <c r="J69" s="480"/>
      <c r="K69" s="480"/>
      <c r="L69" s="141">
        <f>D15/D12*D13</f>
        <v>2414.8320000000003</v>
      </c>
    </row>
    <row r="70" spans="7:14">
      <c r="G70" s="480" t="s">
        <v>66</v>
      </c>
      <c r="H70" s="480"/>
      <c r="I70" s="480"/>
      <c r="J70" s="480"/>
      <c r="K70" s="480"/>
      <c r="L70" s="141">
        <f>L69*J15-D11</f>
        <v>-624.02035999999998</v>
      </c>
    </row>
    <row r="71" spans="7:14" ht="37.5">
      <c r="G71" s="480" t="s">
        <v>67</v>
      </c>
      <c r="H71" s="480"/>
      <c r="I71" s="480"/>
      <c r="J71" s="480"/>
      <c r="K71" s="480"/>
      <c r="L71" s="143">
        <f>IF(L70&lt;=0,G51,G51-L70)</f>
        <v>3614.01</v>
      </c>
      <c r="M71" s="438"/>
      <c r="N71" s="439"/>
    </row>
    <row r="74" spans="7:14" ht="56.25" customHeight="1">
      <c r="I74" s="362" t="s">
        <v>187</v>
      </c>
      <c r="J74" s="362"/>
      <c r="K74" s="362"/>
      <c r="L74" s="362"/>
      <c r="M74" s="362"/>
    </row>
  </sheetData>
  <mergeCells count="226">
    <mergeCell ref="A61:E61"/>
    <mergeCell ref="I61:K61"/>
    <mergeCell ref="I62:K62"/>
    <mergeCell ref="I63:K63"/>
    <mergeCell ref="I64:K64"/>
    <mergeCell ref="N55:N56"/>
    <mergeCell ref="A58:F58"/>
    <mergeCell ref="A59:E59"/>
    <mergeCell ref="I59:K59"/>
    <mergeCell ref="A60:E60"/>
    <mergeCell ref="I60:K60"/>
    <mergeCell ref="I58:L58"/>
    <mergeCell ref="A53:B53"/>
    <mergeCell ref="C53:F53"/>
    <mergeCell ref="H53:K53"/>
    <mergeCell ref="L53:M53"/>
    <mergeCell ref="A55:B56"/>
    <mergeCell ref="C55:F56"/>
    <mergeCell ref="G55:M56"/>
    <mergeCell ref="N49:N50"/>
    <mergeCell ref="C51:F51"/>
    <mergeCell ref="H51:I51"/>
    <mergeCell ref="J51:K51"/>
    <mergeCell ref="L51:M51"/>
    <mergeCell ref="N51:N52"/>
    <mergeCell ref="C52:F52"/>
    <mergeCell ref="H52:I52"/>
    <mergeCell ref="J52:K52"/>
    <mergeCell ref="L52:M52"/>
    <mergeCell ref="A48:M48"/>
    <mergeCell ref="A49:B52"/>
    <mergeCell ref="C49:F50"/>
    <mergeCell ref="G49:G50"/>
    <mergeCell ref="H49:I50"/>
    <mergeCell ref="J49:K50"/>
    <mergeCell ref="L49:M50"/>
    <mergeCell ref="L45:M45"/>
    <mergeCell ref="C46:F46"/>
    <mergeCell ref="H46:K46"/>
    <mergeCell ref="L46:M46"/>
    <mergeCell ref="A47:B47"/>
    <mergeCell ref="C47:F47"/>
    <mergeCell ref="H47:K47"/>
    <mergeCell ref="L47:M47"/>
    <mergeCell ref="H41:K41"/>
    <mergeCell ref="L41:M41"/>
    <mergeCell ref="A42:B46"/>
    <mergeCell ref="C42:F42"/>
    <mergeCell ref="H42:K42"/>
    <mergeCell ref="L42:M42"/>
    <mergeCell ref="C45:F45"/>
    <mergeCell ref="H45:K45"/>
    <mergeCell ref="N42:N46"/>
    <mergeCell ref="C43:F43"/>
    <mergeCell ref="H43:K43"/>
    <mergeCell ref="L43:M43"/>
    <mergeCell ref="C44:F44"/>
    <mergeCell ref="H44:K44"/>
    <mergeCell ref="L44:M44"/>
    <mergeCell ref="C41:F41"/>
    <mergeCell ref="T38:U38"/>
    <mergeCell ref="A39:B39"/>
    <mergeCell ref="C39:F39"/>
    <mergeCell ref="H39:K39"/>
    <mergeCell ref="L39:M39"/>
    <mergeCell ref="T39:U39"/>
    <mergeCell ref="A40:M40"/>
    <mergeCell ref="T40:U40"/>
    <mergeCell ref="A22:B38"/>
    <mergeCell ref="C22:F22"/>
    <mergeCell ref="H22:K22"/>
    <mergeCell ref="L22:M22"/>
    <mergeCell ref="L23:M23"/>
    <mergeCell ref="T23:U23"/>
    <mergeCell ref="C24:F24"/>
    <mergeCell ref="H24:K24"/>
    <mergeCell ref="L24:M24"/>
    <mergeCell ref="T35:U35"/>
    <mergeCell ref="C36:F36"/>
    <mergeCell ref="H36:K36"/>
    <mergeCell ref="L36:M36"/>
    <mergeCell ref="T36:U36"/>
    <mergeCell ref="C37:F37"/>
    <mergeCell ref="H37:K37"/>
    <mergeCell ref="L37:M37"/>
    <mergeCell ref="T37:U37"/>
    <mergeCell ref="AA30:AA31"/>
    <mergeCell ref="C31:F31"/>
    <mergeCell ref="H31:K31"/>
    <mergeCell ref="L31:M31"/>
    <mergeCell ref="T31:U33"/>
    <mergeCell ref="V31:V33"/>
    <mergeCell ref="W31:W33"/>
    <mergeCell ref="X31:X33"/>
    <mergeCell ref="Y31:Y33"/>
    <mergeCell ref="C32:F32"/>
    <mergeCell ref="X29:X30"/>
    <mergeCell ref="Y29:Y30"/>
    <mergeCell ref="C30:F30"/>
    <mergeCell ref="H30:K30"/>
    <mergeCell ref="L30:M30"/>
    <mergeCell ref="Z30:Z31"/>
    <mergeCell ref="T28:U28"/>
    <mergeCell ref="N22:N38"/>
    <mergeCell ref="T22:U22"/>
    <mergeCell ref="C23:F23"/>
    <mergeCell ref="H23:K23"/>
    <mergeCell ref="C25:F25"/>
    <mergeCell ref="H25:K25"/>
    <mergeCell ref="L25:M25"/>
    <mergeCell ref="T25:U25"/>
    <mergeCell ref="C26:F26"/>
    <mergeCell ref="H26:K26"/>
    <mergeCell ref="L26:M26"/>
    <mergeCell ref="T26:U26"/>
    <mergeCell ref="H32:K32"/>
    <mergeCell ref="L32:M32"/>
    <mergeCell ref="C33:F33"/>
    <mergeCell ref="H33:K33"/>
    <mergeCell ref="L33:M33"/>
    <mergeCell ref="C34:F34"/>
    <mergeCell ref="H34:K34"/>
    <mergeCell ref="L34:M34"/>
    <mergeCell ref="T34:U34"/>
    <mergeCell ref="C35:F35"/>
    <mergeCell ref="H35:K35"/>
    <mergeCell ref="T24:U24"/>
    <mergeCell ref="C29:F29"/>
    <mergeCell ref="H29:K29"/>
    <mergeCell ref="A18:M18"/>
    <mergeCell ref="T18:V19"/>
    <mergeCell ref="W18:Y18"/>
    <mergeCell ref="Z18:AA18"/>
    <mergeCell ref="A19:B21"/>
    <mergeCell ref="C19:F21"/>
    <mergeCell ref="G19:G21"/>
    <mergeCell ref="H19:K21"/>
    <mergeCell ref="L19:M21"/>
    <mergeCell ref="N19:N21"/>
    <mergeCell ref="T20:U20"/>
    <mergeCell ref="T21:U21"/>
    <mergeCell ref="L29:M29"/>
    <mergeCell ref="T29:U30"/>
    <mergeCell ref="V29:V30"/>
    <mergeCell ref="W29:W30"/>
    <mergeCell ref="C27:F27"/>
    <mergeCell ref="H27:K27"/>
    <mergeCell ref="L27:M27"/>
    <mergeCell ref="T27:U27"/>
    <mergeCell ref="C28:F28"/>
    <mergeCell ref="T15:U15"/>
    <mergeCell ref="V15:Y15"/>
    <mergeCell ref="T17:U17"/>
    <mergeCell ref="V17:Y17"/>
    <mergeCell ref="A14:C14"/>
    <mergeCell ref="D14:F14"/>
    <mergeCell ref="G14:I14"/>
    <mergeCell ref="J14:M14"/>
    <mergeCell ref="A15:C15"/>
    <mergeCell ref="D15:F15"/>
    <mergeCell ref="G15:I15"/>
    <mergeCell ref="J15:M15"/>
    <mergeCell ref="A16:I16"/>
    <mergeCell ref="J16:M16"/>
    <mergeCell ref="G8:I8"/>
    <mergeCell ref="J8:M8"/>
    <mergeCell ref="A9:C9"/>
    <mergeCell ref="D9:F9"/>
    <mergeCell ref="G9:I9"/>
    <mergeCell ref="J9:M9"/>
    <mergeCell ref="T13:U13"/>
    <mergeCell ref="V13:Y13"/>
    <mergeCell ref="A12:C12"/>
    <mergeCell ref="D12:F12"/>
    <mergeCell ref="G12:I12"/>
    <mergeCell ref="J12:M12"/>
    <mergeCell ref="S12:T12"/>
    <mergeCell ref="U12:AA12"/>
    <mergeCell ref="L28:M28"/>
    <mergeCell ref="L35:M35"/>
    <mergeCell ref="C38:F38"/>
    <mergeCell ref="H38:K38"/>
    <mergeCell ref="L38:M38"/>
    <mergeCell ref="A41:B41"/>
    <mergeCell ref="O3:Q3"/>
    <mergeCell ref="A4:M4"/>
    <mergeCell ref="A5:C5"/>
    <mergeCell ref="D5:F5"/>
    <mergeCell ref="G5:I5"/>
    <mergeCell ref="J5:M5"/>
    <mergeCell ref="N5:N17"/>
    <mergeCell ref="A6:C6"/>
    <mergeCell ref="A10:C10"/>
    <mergeCell ref="D10:F10"/>
    <mergeCell ref="G10:I10"/>
    <mergeCell ref="J10:M10"/>
    <mergeCell ref="A11:C11"/>
    <mergeCell ref="D11:F11"/>
    <mergeCell ref="G11:I11"/>
    <mergeCell ref="J11:M11"/>
    <mergeCell ref="A8:C8"/>
    <mergeCell ref="D8:F8"/>
    <mergeCell ref="G68:L68"/>
    <mergeCell ref="G69:K69"/>
    <mergeCell ref="G70:K70"/>
    <mergeCell ref="G71:K71"/>
    <mergeCell ref="M71:N71"/>
    <mergeCell ref="I74:M74"/>
    <mergeCell ref="P1:Q1"/>
    <mergeCell ref="A1:N1"/>
    <mergeCell ref="A54:M54"/>
    <mergeCell ref="D6:F6"/>
    <mergeCell ref="G6:I6"/>
    <mergeCell ref="J6:M6"/>
    <mergeCell ref="A7:C7"/>
    <mergeCell ref="D7:F7"/>
    <mergeCell ref="G7:I7"/>
    <mergeCell ref="J7:M7"/>
    <mergeCell ref="A3:M3"/>
    <mergeCell ref="A13:C13"/>
    <mergeCell ref="D13:F13"/>
    <mergeCell ref="G13:I13"/>
    <mergeCell ref="J13:M13"/>
    <mergeCell ref="A17:C17"/>
    <mergeCell ref="D17:M17"/>
    <mergeCell ref="H28:K28"/>
  </mergeCells>
  <hyperlinks>
    <hyperlink ref="P1:Q1" location="İÇİNDEKİLER!A1" display="İÇİNDEKİLER"/>
  </hyperlinks>
  <pageMargins left="0.7" right="0.7" top="0.75" bottom="0.75" header="0.3" footer="0.3"/>
  <pageSetup paperSize="9" orientation="portrait" horizontalDpi="4294967294" verticalDpi="4294967294"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5"/>
  <sheetViews>
    <sheetView topLeftCell="A50" zoomScale="110" zoomScaleNormal="110" workbookViewId="0">
      <selection activeCell="L44" sqref="L44:M44"/>
    </sheetView>
  </sheetViews>
  <sheetFormatPr defaultColWidth="9.140625" defaultRowHeight="15"/>
  <cols>
    <col min="1" max="2" width="9.140625" style="27"/>
    <col min="3" max="3" width="14.85546875" style="27" customWidth="1"/>
    <col min="4" max="6" width="9.140625" style="27"/>
    <col min="7" max="7" width="14" style="27" customWidth="1"/>
    <col min="8" max="8" width="9.140625" style="27"/>
    <col min="9" max="9" width="11.140625" style="27" customWidth="1"/>
    <col min="10" max="10" width="9.140625" style="27"/>
    <col min="11" max="11" width="14.5703125" style="27" customWidth="1"/>
    <col min="12" max="12" width="9.140625" style="27"/>
    <col min="13" max="13" width="6.85546875" style="27" customWidth="1"/>
    <col min="14" max="14" width="4.7109375" style="27" customWidth="1"/>
    <col min="15" max="16384" width="9.140625" style="27"/>
  </cols>
  <sheetData>
    <row r="1" spans="1:19" ht="39.950000000000003" customHeight="1">
      <c r="A1" s="472" t="s">
        <v>156</v>
      </c>
      <c r="B1" s="473"/>
      <c r="C1" s="473"/>
      <c r="D1" s="473"/>
      <c r="E1" s="473"/>
      <c r="F1" s="473"/>
      <c r="G1" s="473"/>
      <c r="H1" s="473"/>
      <c r="I1" s="473"/>
      <c r="J1" s="473"/>
      <c r="K1" s="473"/>
      <c r="L1" s="473"/>
      <c r="M1" s="473"/>
      <c r="N1" s="474"/>
      <c r="O1" s="67"/>
      <c r="P1" s="156" t="s">
        <v>175</v>
      </c>
      <c r="Q1" s="156"/>
      <c r="R1" s="67"/>
      <c r="S1" s="67"/>
    </row>
    <row r="2" spans="1:19" s="93" customFormat="1" ht="25.5" customHeight="1" thickBot="1">
      <c r="A2" s="501" t="s">
        <v>157</v>
      </c>
      <c r="B2" s="502"/>
      <c r="C2" s="502"/>
      <c r="D2" s="502"/>
      <c r="E2" s="502"/>
      <c r="F2" s="502"/>
      <c r="G2" s="502"/>
      <c r="H2" s="502"/>
      <c r="I2" s="502"/>
      <c r="J2" s="502"/>
      <c r="K2" s="502"/>
      <c r="L2" s="502"/>
      <c r="M2" s="502"/>
      <c r="N2" s="503"/>
      <c r="O2" s="67"/>
      <c r="P2" s="67"/>
      <c r="Q2" s="67"/>
      <c r="R2" s="67"/>
      <c r="S2" s="67"/>
    </row>
    <row r="3" spans="1:19" s="93" customFormat="1" ht="23.25">
      <c r="A3" s="94"/>
      <c r="B3" s="94"/>
      <c r="C3" s="94"/>
      <c r="D3" s="94"/>
      <c r="E3" s="94"/>
      <c r="F3" s="94"/>
      <c r="G3" s="94"/>
      <c r="H3" s="94"/>
      <c r="I3" s="94"/>
      <c r="J3" s="94"/>
      <c r="K3" s="94"/>
      <c r="L3" s="94"/>
      <c r="M3" s="94"/>
      <c r="N3" s="94"/>
      <c r="O3" s="67"/>
      <c r="P3" s="67"/>
      <c r="Q3" s="67"/>
      <c r="R3" s="67"/>
      <c r="S3" s="67"/>
    </row>
    <row r="4" spans="1:19" ht="28.5" customHeight="1">
      <c r="A4" s="181" t="s">
        <v>0</v>
      </c>
      <c r="B4" s="181"/>
      <c r="C4" s="181"/>
      <c r="D4" s="181"/>
      <c r="E4" s="181"/>
      <c r="F4" s="181"/>
      <c r="G4" s="181"/>
      <c r="H4" s="181"/>
      <c r="I4" s="181"/>
      <c r="J4" s="181"/>
      <c r="K4" s="181"/>
      <c r="L4" s="181"/>
      <c r="M4" s="181"/>
      <c r="N4" s="1"/>
      <c r="O4" s="261"/>
      <c r="P4" s="261"/>
      <c r="Q4" s="261"/>
      <c r="R4" s="261"/>
      <c r="S4" s="261"/>
    </row>
    <row r="5" spans="1:19" ht="18.75">
      <c r="A5" s="181" t="s">
        <v>1</v>
      </c>
      <c r="B5" s="181"/>
      <c r="C5" s="181"/>
      <c r="D5" s="181"/>
      <c r="E5" s="181"/>
      <c r="F5" s="181"/>
      <c r="G5" s="181"/>
      <c r="H5" s="181"/>
      <c r="I5" s="181"/>
      <c r="J5" s="181"/>
      <c r="K5" s="181"/>
      <c r="L5" s="181"/>
      <c r="M5" s="181"/>
      <c r="N5" s="1"/>
    </row>
    <row r="6" spans="1:19" ht="15.75">
      <c r="A6" s="182" t="s">
        <v>2</v>
      </c>
      <c r="B6" s="182"/>
      <c r="C6" s="182"/>
      <c r="D6" s="183"/>
      <c r="E6" s="183"/>
      <c r="F6" s="183"/>
      <c r="G6" s="184" t="s">
        <v>3</v>
      </c>
      <c r="H6" s="184"/>
      <c r="I6" s="184"/>
      <c r="J6" s="183"/>
      <c r="K6" s="183"/>
      <c r="L6" s="183"/>
      <c r="M6" s="183"/>
      <c r="N6" s="370"/>
    </row>
    <row r="7" spans="1:19" ht="15.75">
      <c r="A7" s="184" t="s">
        <v>4</v>
      </c>
      <c r="B7" s="184"/>
      <c r="C7" s="184"/>
      <c r="D7" s="183"/>
      <c r="E7" s="183"/>
      <c r="F7" s="183"/>
      <c r="G7" s="184" t="s">
        <v>3</v>
      </c>
      <c r="H7" s="184"/>
      <c r="I7" s="184"/>
      <c r="J7" s="183"/>
      <c r="K7" s="183"/>
      <c r="L7" s="183"/>
      <c r="M7" s="183"/>
      <c r="N7" s="371"/>
    </row>
    <row r="8" spans="1:19" ht="15.75">
      <c r="A8" s="184" t="s">
        <v>5</v>
      </c>
      <c r="B8" s="184"/>
      <c r="C8" s="184"/>
      <c r="D8" s="183"/>
      <c r="E8" s="183"/>
      <c r="F8" s="183"/>
      <c r="G8" s="184" t="s">
        <v>9</v>
      </c>
      <c r="H8" s="184"/>
      <c r="I8" s="184"/>
      <c r="J8" s="183"/>
      <c r="K8" s="183"/>
      <c r="L8" s="183"/>
      <c r="M8" s="183"/>
      <c r="N8" s="371"/>
    </row>
    <row r="9" spans="1:19" ht="15.75">
      <c r="A9" s="184" t="s">
        <v>6</v>
      </c>
      <c r="B9" s="184"/>
      <c r="C9" s="184"/>
      <c r="D9" s="183"/>
      <c r="E9" s="183"/>
      <c r="F9" s="183"/>
      <c r="G9" s="184" t="s">
        <v>10</v>
      </c>
      <c r="H9" s="184"/>
      <c r="I9" s="184"/>
      <c r="J9" s="183"/>
      <c r="K9" s="183"/>
      <c r="L9" s="183"/>
      <c r="M9" s="183"/>
      <c r="N9" s="371"/>
    </row>
    <row r="10" spans="1:19" ht="15.75">
      <c r="A10" s="184" t="s">
        <v>7</v>
      </c>
      <c r="B10" s="184"/>
      <c r="C10" s="184"/>
      <c r="D10" s="183"/>
      <c r="E10" s="183"/>
      <c r="F10" s="183"/>
      <c r="G10" s="184" t="s">
        <v>11</v>
      </c>
      <c r="H10" s="184"/>
      <c r="I10" s="184"/>
      <c r="J10" s="189">
        <v>45261</v>
      </c>
      <c r="K10" s="183"/>
      <c r="L10" s="183"/>
      <c r="M10" s="183"/>
      <c r="N10" s="371"/>
    </row>
    <row r="11" spans="1:19" ht="15.75">
      <c r="A11" s="184" t="s">
        <v>12</v>
      </c>
      <c r="B11" s="184"/>
      <c r="C11" s="184"/>
      <c r="D11" s="190">
        <v>45289</v>
      </c>
      <c r="E11" s="183"/>
      <c r="F11" s="183"/>
      <c r="G11" s="184" t="s">
        <v>13</v>
      </c>
      <c r="H11" s="184"/>
      <c r="I11" s="184"/>
      <c r="J11" s="183"/>
      <c r="K11" s="183"/>
      <c r="L11" s="183"/>
      <c r="M11" s="183"/>
      <c r="N11" s="371"/>
    </row>
    <row r="12" spans="1:19" ht="15.75">
      <c r="A12" s="184" t="s">
        <v>14</v>
      </c>
      <c r="B12" s="184"/>
      <c r="C12" s="184"/>
      <c r="D12" s="183">
        <v>2280.46</v>
      </c>
      <c r="E12" s="183"/>
      <c r="F12" s="183"/>
      <c r="G12" s="184" t="s">
        <v>40</v>
      </c>
      <c r="H12" s="184"/>
      <c r="I12" s="184"/>
      <c r="J12" s="183">
        <f>G52+D12</f>
        <v>5925.02</v>
      </c>
      <c r="K12" s="183"/>
      <c r="L12" s="183"/>
      <c r="M12" s="183"/>
      <c r="N12" s="371"/>
    </row>
    <row r="13" spans="1:19" ht="15.75">
      <c r="A13" s="184" t="s">
        <v>41</v>
      </c>
      <c r="B13" s="184"/>
      <c r="C13" s="184"/>
      <c r="D13" s="183">
        <v>31</v>
      </c>
      <c r="E13" s="183"/>
      <c r="F13" s="183"/>
      <c r="G13" s="184" t="s">
        <v>42</v>
      </c>
      <c r="H13" s="184"/>
      <c r="I13" s="184"/>
      <c r="J13" s="183">
        <v>30</v>
      </c>
      <c r="K13" s="183"/>
      <c r="L13" s="183"/>
      <c r="M13" s="183"/>
      <c r="N13" s="371"/>
    </row>
    <row r="14" spans="1:19" ht="15.75">
      <c r="A14" s="184" t="s">
        <v>80</v>
      </c>
      <c r="B14" s="184"/>
      <c r="C14" s="184"/>
      <c r="D14" s="183">
        <v>15</v>
      </c>
      <c r="E14" s="183"/>
      <c r="F14" s="183"/>
      <c r="G14" s="184" t="s">
        <v>82</v>
      </c>
      <c r="H14" s="184"/>
      <c r="I14" s="184"/>
      <c r="J14" s="183">
        <f>D14</f>
        <v>15</v>
      </c>
      <c r="K14" s="183"/>
      <c r="L14" s="183"/>
      <c r="M14" s="183"/>
      <c r="N14" s="371"/>
    </row>
    <row r="15" spans="1:19" ht="15.75">
      <c r="A15" s="292" t="s">
        <v>81</v>
      </c>
      <c r="B15" s="293"/>
      <c r="C15" s="294"/>
      <c r="D15" s="313">
        <f>D13-D14</f>
        <v>16</v>
      </c>
      <c r="E15" s="314"/>
      <c r="F15" s="315"/>
      <c r="G15" s="292" t="s">
        <v>83</v>
      </c>
      <c r="H15" s="293"/>
      <c r="I15" s="294"/>
      <c r="J15" s="313">
        <f>J13-J14</f>
        <v>15</v>
      </c>
      <c r="K15" s="314"/>
      <c r="L15" s="314"/>
      <c r="M15" s="315"/>
      <c r="N15" s="371"/>
    </row>
    <row r="16" spans="1:19" ht="15.75">
      <c r="A16" s="184" t="s">
        <v>64</v>
      </c>
      <c r="B16" s="184"/>
      <c r="C16" s="184"/>
      <c r="D16" s="183">
        <v>21944.52</v>
      </c>
      <c r="E16" s="183"/>
      <c r="F16" s="183"/>
      <c r="G16" s="184" t="s">
        <v>63</v>
      </c>
      <c r="H16" s="184"/>
      <c r="I16" s="184"/>
      <c r="J16" s="196">
        <f>J12/D16</f>
        <v>0.26999998177221468</v>
      </c>
      <c r="K16" s="196"/>
      <c r="L16" s="196"/>
      <c r="M16" s="196"/>
      <c r="N16" s="371"/>
    </row>
    <row r="17" spans="1:15" s="148" customFormat="1" ht="15.75">
      <c r="A17" s="292" t="s">
        <v>190</v>
      </c>
      <c r="B17" s="293"/>
      <c r="C17" s="293"/>
      <c r="D17" s="293"/>
      <c r="E17" s="293"/>
      <c r="F17" s="293"/>
      <c r="G17" s="293"/>
      <c r="H17" s="293"/>
      <c r="I17" s="294"/>
      <c r="J17" s="321">
        <v>0</v>
      </c>
      <c r="K17" s="376"/>
      <c r="L17" s="376"/>
      <c r="M17" s="361"/>
      <c r="N17" s="371"/>
    </row>
    <row r="18" spans="1:15" ht="29.25" customHeight="1">
      <c r="A18" s="197" t="s">
        <v>8</v>
      </c>
      <c r="B18" s="197"/>
      <c r="C18" s="197"/>
      <c r="D18" s="198"/>
      <c r="E18" s="198"/>
      <c r="F18" s="198"/>
      <c r="G18" s="198"/>
      <c r="H18" s="198"/>
      <c r="I18" s="198"/>
      <c r="J18" s="198"/>
      <c r="K18" s="198"/>
      <c r="L18" s="198"/>
      <c r="M18" s="198"/>
      <c r="N18" s="372"/>
    </row>
    <row r="19" spans="1:15" ht="15.75">
      <c r="A19" s="195" t="s">
        <v>15</v>
      </c>
      <c r="B19" s="195"/>
      <c r="C19" s="195"/>
      <c r="D19" s="195"/>
      <c r="E19" s="195"/>
      <c r="F19" s="195"/>
      <c r="G19" s="195"/>
      <c r="H19" s="195"/>
      <c r="I19" s="195"/>
      <c r="J19" s="195"/>
      <c r="K19" s="195"/>
      <c r="L19" s="195"/>
      <c r="M19" s="195"/>
      <c r="N19" s="1"/>
    </row>
    <row r="20" spans="1:15" ht="15" customHeight="1">
      <c r="A20" s="214"/>
      <c r="B20" s="214"/>
      <c r="C20" s="183"/>
      <c r="D20" s="183"/>
      <c r="E20" s="183"/>
      <c r="F20" s="183"/>
      <c r="G20" s="178" t="s">
        <v>30</v>
      </c>
      <c r="H20" s="214" t="s">
        <v>89</v>
      </c>
      <c r="I20" s="212"/>
      <c r="J20" s="212"/>
      <c r="K20" s="212"/>
      <c r="L20" s="214" t="s">
        <v>32</v>
      </c>
      <c r="M20" s="212"/>
      <c r="N20" s="370"/>
    </row>
    <row r="21" spans="1:15">
      <c r="A21" s="214"/>
      <c r="B21" s="214"/>
      <c r="C21" s="183"/>
      <c r="D21" s="183"/>
      <c r="E21" s="183"/>
      <c r="F21" s="183"/>
      <c r="G21" s="178"/>
      <c r="H21" s="212"/>
      <c r="I21" s="212"/>
      <c r="J21" s="212"/>
      <c r="K21" s="212"/>
      <c r="L21" s="212"/>
      <c r="M21" s="212"/>
      <c r="N21" s="371"/>
    </row>
    <row r="22" spans="1:15" ht="63.75" customHeight="1">
      <c r="A22" s="214"/>
      <c r="B22" s="214"/>
      <c r="C22" s="183"/>
      <c r="D22" s="183"/>
      <c r="E22" s="183"/>
      <c r="F22" s="183"/>
      <c r="G22" s="178"/>
      <c r="H22" s="212"/>
      <c r="I22" s="212"/>
      <c r="J22" s="212"/>
      <c r="K22" s="212"/>
      <c r="L22" s="212"/>
      <c r="M22" s="212"/>
      <c r="N22" s="372"/>
    </row>
    <row r="23" spans="1:15" ht="15" customHeight="1">
      <c r="A23" s="192" t="s">
        <v>16</v>
      </c>
      <c r="B23" s="192"/>
      <c r="C23" s="184" t="s">
        <v>17</v>
      </c>
      <c r="D23" s="184"/>
      <c r="E23" s="184"/>
      <c r="F23" s="184"/>
      <c r="G23" s="61">
        <v>0</v>
      </c>
      <c r="H23" s="256">
        <f>($G23/$D$13*$D$14)+($G23/$D$13*$D$15*2/3)</f>
        <v>0</v>
      </c>
      <c r="I23" s="256"/>
      <c r="J23" s="256"/>
      <c r="K23" s="256"/>
      <c r="L23" s="256">
        <f>G23-H23</f>
        <v>0</v>
      </c>
      <c r="M23" s="256"/>
      <c r="N23" s="370"/>
      <c r="O23" s="8"/>
    </row>
    <row r="24" spans="1:15" ht="15.75">
      <c r="A24" s="192"/>
      <c r="B24" s="192"/>
      <c r="C24" s="184" t="s">
        <v>18</v>
      </c>
      <c r="D24" s="184"/>
      <c r="E24" s="184"/>
      <c r="F24" s="184"/>
      <c r="G24" s="61">
        <v>0</v>
      </c>
      <c r="H24" s="256">
        <f t="shared" ref="H24:H39" si="0">($G24/$D$13*$D$14)+($G24/$D$13*$D$15*2/3)</f>
        <v>0</v>
      </c>
      <c r="I24" s="256"/>
      <c r="J24" s="256"/>
      <c r="K24" s="256"/>
      <c r="L24" s="256">
        <f t="shared" ref="L24:L39" si="1">G24-H24</f>
        <v>0</v>
      </c>
      <c r="M24" s="256"/>
      <c r="N24" s="371"/>
    </row>
    <row r="25" spans="1:15" ht="15.75">
      <c r="A25" s="192"/>
      <c r="B25" s="192"/>
      <c r="C25" s="184" t="s">
        <v>19</v>
      </c>
      <c r="D25" s="184"/>
      <c r="E25" s="184"/>
      <c r="F25" s="184"/>
      <c r="G25" s="61">
        <v>0</v>
      </c>
      <c r="H25" s="256">
        <f t="shared" si="0"/>
        <v>0</v>
      </c>
      <c r="I25" s="256"/>
      <c r="J25" s="256"/>
      <c r="K25" s="256"/>
      <c r="L25" s="256">
        <f t="shared" si="1"/>
        <v>0</v>
      </c>
      <c r="M25" s="256"/>
      <c r="N25" s="371"/>
    </row>
    <row r="26" spans="1:15" ht="15.75">
      <c r="A26" s="192"/>
      <c r="B26" s="192"/>
      <c r="C26" s="184" t="s">
        <v>20</v>
      </c>
      <c r="D26" s="184"/>
      <c r="E26" s="184"/>
      <c r="F26" s="184"/>
      <c r="G26" s="61">
        <v>0</v>
      </c>
      <c r="H26" s="256">
        <f t="shared" si="0"/>
        <v>0</v>
      </c>
      <c r="I26" s="256"/>
      <c r="J26" s="256"/>
      <c r="K26" s="256"/>
      <c r="L26" s="256">
        <f t="shared" si="1"/>
        <v>0</v>
      </c>
      <c r="M26" s="256"/>
      <c r="N26" s="371"/>
    </row>
    <row r="27" spans="1:15" ht="15.75">
      <c r="A27" s="192"/>
      <c r="B27" s="192"/>
      <c r="C27" s="184" t="s">
        <v>21</v>
      </c>
      <c r="D27" s="184"/>
      <c r="E27" s="184"/>
      <c r="F27" s="184"/>
      <c r="G27" s="61">
        <v>0</v>
      </c>
      <c r="H27" s="256">
        <f t="shared" si="0"/>
        <v>0</v>
      </c>
      <c r="I27" s="256"/>
      <c r="J27" s="256"/>
      <c r="K27" s="256"/>
      <c r="L27" s="256">
        <f t="shared" si="1"/>
        <v>0</v>
      </c>
      <c r="M27" s="256"/>
      <c r="N27" s="371"/>
    </row>
    <row r="28" spans="1:15" ht="15.75">
      <c r="A28" s="192"/>
      <c r="B28" s="192"/>
      <c r="C28" s="184" t="s">
        <v>100</v>
      </c>
      <c r="D28" s="184"/>
      <c r="E28" s="184"/>
      <c r="F28" s="184"/>
      <c r="G28" s="61">
        <v>0</v>
      </c>
      <c r="H28" s="256">
        <f>G28</f>
        <v>0</v>
      </c>
      <c r="I28" s="256"/>
      <c r="J28" s="256"/>
      <c r="K28" s="256"/>
      <c r="L28" s="256">
        <f t="shared" si="1"/>
        <v>0</v>
      </c>
      <c r="M28" s="256"/>
      <c r="N28" s="371"/>
    </row>
    <row r="29" spans="1:15" ht="15.75">
      <c r="A29" s="192"/>
      <c r="B29" s="192"/>
      <c r="C29" s="184" t="s">
        <v>101</v>
      </c>
      <c r="D29" s="184"/>
      <c r="E29" s="184"/>
      <c r="F29" s="184"/>
      <c r="G29" s="61">
        <v>0</v>
      </c>
      <c r="H29" s="256">
        <f>G29</f>
        <v>0</v>
      </c>
      <c r="I29" s="256"/>
      <c r="J29" s="256"/>
      <c r="K29" s="256"/>
      <c r="L29" s="256">
        <f t="shared" si="1"/>
        <v>0</v>
      </c>
      <c r="M29" s="256"/>
      <c r="N29" s="371"/>
    </row>
    <row r="30" spans="1:15" ht="15.75">
      <c r="A30" s="192"/>
      <c r="B30" s="192"/>
      <c r="C30" s="184" t="s">
        <v>107</v>
      </c>
      <c r="D30" s="184"/>
      <c r="E30" s="184"/>
      <c r="F30" s="184"/>
      <c r="G30" s="61">
        <v>0</v>
      </c>
      <c r="H30" s="256">
        <f>G30</f>
        <v>0</v>
      </c>
      <c r="I30" s="256"/>
      <c r="J30" s="256"/>
      <c r="K30" s="256"/>
      <c r="L30" s="256">
        <f t="shared" si="1"/>
        <v>0</v>
      </c>
      <c r="M30" s="256"/>
      <c r="N30" s="371"/>
    </row>
    <row r="31" spans="1:15" ht="15.75">
      <c r="A31" s="192"/>
      <c r="B31" s="192"/>
      <c r="C31" s="184" t="s">
        <v>22</v>
      </c>
      <c r="D31" s="184"/>
      <c r="E31" s="184"/>
      <c r="F31" s="184"/>
      <c r="G31" s="61">
        <v>0</v>
      </c>
      <c r="H31" s="256">
        <f>G31</f>
        <v>0</v>
      </c>
      <c r="I31" s="256"/>
      <c r="J31" s="256"/>
      <c r="K31" s="256"/>
      <c r="L31" s="256">
        <f t="shared" si="1"/>
        <v>0</v>
      </c>
      <c r="M31" s="256"/>
      <c r="N31" s="371"/>
    </row>
    <row r="32" spans="1:15" ht="15.75">
      <c r="A32" s="192"/>
      <c r="B32" s="192"/>
      <c r="C32" s="184" t="s">
        <v>23</v>
      </c>
      <c r="D32" s="184"/>
      <c r="E32" s="184"/>
      <c r="F32" s="184"/>
      <c r="G32" s="61">
        <v>0</v>
      </c>
      <c r="H32" s="256">
        <f>($G32/$D$13*$D$14)+($G32/$D$13*$D$15*2/3)</f>
        <v>0</v>
      </c>
      <c r="I32" s="256"/>
      <c r="J32" s="256"/>
      <c r="K32" s="256"/>
      <c r="L32" s="256">
        <f t="shared" si="1"/>
        <v>0</v>
      </c>
      <c r="M32" s="256"/>
      <c r="N32" s="371"/>
    </row>
    <row r="33" spans="1:14" ht="15.75">
      <c r="A33" s="192"/>
      <c r="B33" s="192"/>
      <c r="C33" s="184" t="s">
        <v>24</v>
      </c>
      <c r="D33" s="184"/>
      <c r="E33" s="184"/>
      <c r="F33" s="184"/>
      <c r="G33" s="61">
        <v>24842.36</v>
      </c>
      <c r="H33" s="256">
        <f t="shared" si="0"/>
        <v>20568.405591397852</v>
      </c>
      <c r="I33" s="256"/>
      <c r="J33" s="256"/>
      <c r="K33" s="256"/>
      <c r="L33" s="256">
        <f t="shared" si="1"/>
        <v>4273.9544086021488</v>
      </c>
      <c r="M33" s="256"/>
      <c r="N33" s="371"/>
    </row>
    <row r="34" spans="1:14" ht="15.75">
      <c r="A34" s="192"/>
      <c r="B34" s="192"/>
      <c r="C34" s="184" t="s">
        <v>25</v>
      </c>
      <c r="D34" s="184"/>
      <c r="E34" s="184"/>
      <c r="F34" s="184"/>
      <c r="G34" s="61">
        <v>13030.39</v>
      </c>
      <c r="H34" s="256">
        <f t="shared" si="0"/>
        <v>10788.602473118279</v>
      </c>
      <c r="I34" s="256"/>
      <c r="J34" s="256"/>
      <c r="K34" s="256"/>
      <c r="L34" s="256">
        <f t="shared" si="1"/>
        <v>2241.7875268817206</v>
      </c>
      <c r="M34" s="256"/>
      <c r="N34" s="371"/>
    </row>
    <row r="35" spans="1:14" ht="15.75">
      <c r="A35" s="192"/>
      <c r="B35" s="192"/>
      <c r="C35" s="184" t="s">
        <v>26</v>
      </c>
      <c r="D35" s="184"/>
      <c r="E35" s="184"/>
      <c r="F35" s="184"/>
      <c r="G35" s="61">
        <v>0</v>
      </c>
      <c r="H35" s="256">
        <f t="shared" si="0"/>
        <v>0</v>
      </c>
      <c r="I35" s="256"/>
      <c r="J35" s="256"/>
      <c r="K35" s="256"/>
      <c r="L35" s="256">
        <f t="shared" si="1"/>
        <v>0</v>
      </c>
      <c r="M35" s="256"/>
      <c r="N35" s="371"/>
    </row>
    <row r="36" spans="1:14" ht="15.75">
      <c r="A36" s="192"/>
      <c r="B36" s="192"/>
      <c r="C36" s="184" t="s">
        <v>27</v>
      </c>
      <c r="D36" s="184"/>
      <c r="E36" s="184"/>
      <c r="F36" s="184"/>
      <c r="G36" s="61">
        <v>0</v>
      </c>
      <c r="H36" s="256">
        <f t="shared" si="0"/>
        <v>0</v>
      </c>
      <c r="I36" s="256"/>
      <c r="J36" s="256"/>
      <c r="K36" s="256"/>
      <c r="L36" s="256">
        <f t="shared" si="1"/>
        <v>0</v>
      </c>
      <c r="M36" s="256"/>
      <c r="N36" s="371"/>
    </row>
    <row r="37" spans="1:14" ht="15.75">
      <c r="A37" s="192"/>
      <c r="B37" s="192"/>
      <c r="C37" s="184" t="s">
        <v>28</v>
      </c>
      <c r="D37" s="184"/>
      <c r="E37" s="184"/>
      <c r="F37" s="184"/>
      <c r="G37" s="61">
        <v>0</v>
      </c>
      <c r="H37" s="256">
        <f t="shared" si="0"/>
        <v>0</v>
      </c>
      <c r="I37" s="256"/>
      <c r="J37" s="256"/>
      <c r="K37" s="256"/>
      <c r="L37" s="256">
        <f t="shared" si="1"/>
        <v>0</v>
      </c>
      <c r="M37" s="256"/>
      <c r="N37" s="371"/>
    </row>
    <row r="38" spans="1:14" ht="15.75">
      <c r="A38" s="192"/>
      <c r="B38" s="192"/>
      <c r="C38" s="184" t="s">
        <v>51</v>
      </c>
      <c r="D38" s="184"/>
      <c r="E38" s="184"/>
      <c r="F38" s="184"/>
      <c r="G38" s="61">
        <v>8138.89</v>
      </c>
      <c r="H38" s="256">
        <f t="shared" si="0"/>
        <v>6738.6508602150534</v>
      </c>
      <c r="I38" s="256"/>
      <c r="J38" s="256"/>
      <c r="K38" s="256"/>
      <c r="L38" s="256">
        <f t="shared" si="1"/>
        <v>1400.2391397849469</v>
      </c>
      <c r="M38" s="256"/>
      <c r="N38" s="371"/>
    </row>
    <row r="39" spans="1:14" ht="15.75">
      <c r="A39" s="192"/>
      <c r="B39" s="192"/>
      <c r="C39" s="184" t="s">
        <v>104</v>
      </c>
      <c r="D39" s="184"/>
      <c r="E39" s="184"/>
      <c r="F39" s="184"/>
      <c r="G39" s="61">
        <v>0</v>
      </c>
      <c r="H39" s="256">
        <f t="shared" si="0"/>
        <v>0</v>
      </c>
      <c r="I39" s="256"/>
      <c r="J39" s="256"/>
      <c r="K39" s="256"/>
      <c r="L39" s="256">
        <f t="shared" si="1"/>
        <v>0</v>
      </c>
      <c r="M39" s="256"/>
      <c r="N39" s="371"/>
    </row>
    <row r="40" spans="1:14" ht="18.75">
      <c r="A40" s="200" t="s">
        <v>33</v>
      </c>
      <c r="B40" s="200"/>
      <c r="C40" s="183"/>
      <c r="D40" s="183"/>
      <c r="E40" s="183"/>
      <c r="F40" s="183"/>
      <c r="G40" s="61">
        <f>SUM(G23:G39)</f>
        <v>46011.64</v>
      </c>
      <c r="H40" s="256">
        <f>SUM(H23:K39)</f>
        <v>38095.658924731179</v>
      </c>
      <c r="I40" s="183"/>
      <c r="J40" s="183"/>
      <c r="K40" s="183"/>
      <c r="L40" s="301">
        <f>G40-H40</f>
        <v>7915.9810752688209</v>
      </c>
      <c r="M40" s="301"/>
      <c r="N40" s="9">
        <v>1</v>
      </c>
    </row>
    <row r="41" spans="1:14" ht="15.75">
      <c r="A41" s="195" t="s">
        <v>39</v>
      </c>
      <c r="B41" s="195"/>
      <c r="C41" s="195"/>
      <c r="D41" s="195"/>
      <c r="E41" s="195"/>
      <c r="F41" s="195"/>
      <c r="G41" s="195"/>
      <c r="H41" s="195"/>
      <c r="I41" s="195"/>
      <c r="J41" s="195"/>
      <c r="K41" s="195"/>
      <c r="L41" s="195"/>
      <c r="M41" s="195"/>
      <c r="N41" s="1"/>
    </row>
    <row r="42" spans="1:14" ht="93" customHeight="1">
      <c r="A42" s="204"/>
      <c r="B42" s="204"/>
      <c r="C42" s="212" t="s">
        <v>35</v>
      </c>
      <c r="D42" s="212"/>
      <c r="E42" s="212"/>
      <c r="F42" s="212"/>
      <c r="G42" s="68" t="s">
        <v>36</v>
      </c>
      <c r="H42" s="214" t="s">
        <v>129</v>
      </c>
      <c r="I42" s="214"/>
      <c r="J42" s="214"/>
      <c r="K42" s="214"/>
      <c r="L42" s="214" t="s">
        <v>85</v>
      </c>
      <c r="M42" s="214"/>
      <c r="N42" s="1"/>
    </row>
    <row r="43" spans="1:14" ht="15" customHeight="1">
      <c r="A43" s="240" t="s">
        <v>105</v>
      </c>
      <c r="B43" s="241"/>
      <c r="C43" s="252" t="s">
        <v>120</v>
      </c>
      <c r="D43" s="252"/>
      <c r="E43" s="252"/>
      <c r="F43" s="252"/>
      <c r="G43" s="82">
        <v>3622.3</v>
      </c>
      <c r="H43" s="504">
        <f>($G43/$J$13*$J$14)+($G43/$J$13*$J$15/2)</f>
        <v>2716.7250000000004</v>
      </c>
      <c r="I43" s="504"/>
      <c r="J43" s="504"/>
      <c r="K43" s="504"/>
      <c r="L43" s="504">
        <f>G43-H43</f>
        <v>905.57499999999982</v>
      </c>
      <c r="M43" s="504"/>
      <c r="N43" s="370"/>
    </row>
    <row r="44" spans="1:14" ht="15.75">
      <c r="A44" s="443"/>
      <c r="B44" s="444"/>
      <c r="C44" s="252" t="s">
        <v>98</v>
      </c>
      <c r="D44" s="252"/>
      <c r="E44" s="252"/>
      <c r="F44" s="252"/>
      <c r="G44" s="82">
        <v>2173.38</v>
      </c>
      <c r="H44" s="504">
        <f>($G44/$J$13*$J$14)+($G44/$J$13*$J$15/2)</f>
        <v>1630.0350000000001</v>
      </c>
      <c r="I44" s="504"/>
      <c r="J44" s="504"/>
      <c r="K44" s="504"/>
      <c r="L44" s="504">
        <f t="shared" ref="L44:L47" si="2">G44-H44</f>
        <v>543.34500000000003</v>
      </c>
      <c r="M44" s="504"/>
      <c r="N44" s="371"/>
    </row>
    <row r="45" spans="1:14" ht="15.75">
      <c r="A45" s="443"/>
      <c r="B45" s="444"/>
      <c r="C45" s="252" t="s">
        <v>121</v>
      </c>
      <c r="D45" s="252"/>
      <c r="E45" s="252"/>
      <c r="F45" s="252"/>
      <c r="G45" s="82">
        <v>0</v>
      </c>
      <c r="H45" s="504">
        <f>($G45/$J$13*$J$14)+($G45/$J$13*$J$15/2)</f>
        <v>0</v>
      </c>
      <c r="I45" s="504"/>
      <c r="J45" s="504"/>
      <c r="K45" s="504"/>
      <c r="L45" s="504">
        <f t="shared" si="2"/>
        <v>0</v>
      </c>
      <c r="M45" s="504"/>
      <c r="N45" s="372"/>
    </row>
    <row r="46" spans="1:14" ht="15.75">
      <c r="A46" s="443"/>
      <c r="B46" s="444"/>
      <c r="C46" s="354" t="s">
        <v>122</v>
      </c>
      <c r="D46" s="355"/>
      <c r="E46" s="355"/>
      <c r="F46" s="356"/>
      <c r="G46" s="82">
        <v>2897.84</v>
      </c>
      <c r="H46" s="504">
        <f>G46</f>
        <v>2897.84</v>
      </c>
      <c r="I46" s="504"/>
      <c r="J46" s="504"/>
      <c r="K46" s="504"/>
      <c r="L46" s="504">
        <f t="shared" si="2"/>
        <v>0</v>
      </c>
      <c r="M46" s="504"/>
      <c r="N46" s="20"/>
    </row>
    <row r="47" spans="1:14" ht="15.75">
      <c r="A47" s="443"/>
      <c r="B47" s="444"/>
      <c r="C47" s="252" t="s">
        <v>123</v>
      </c>
      <c r="D47" s="252"/>
      <c r="E47" s="252"/>
      <c r="F47" s="252"/>
      <c r="G47" s="82">
        <v>0</v>
      </c>
      <c r="H47" s="504">
        <f>G47</f>
        <v>0</v>
      </c>
      <c r="I47" s="504"/>
      <c r="J47" s="504"/>
      <c r="K47" s="504"/>
      <c r="L47" s="504">
        <f t="shared" si="2"/>
        <v>0</v>
      </c>
      <c r="M47" s="504"/>
      <c r="N47" s="20"/>
    </row>
    <row r="48" spans="1:14" ht="18.75">
      <c r="A48" s="200" t="s">
        <v>33</v>
      </c>
      <c r="B48" s="200"/>
      <c r="C48" s="505"/>
      <c r="D48" s="505"/>
      <c r="E48" s="505"/>
      <c r="F48" s="505"/>
      <c r="G48" s="82"/>
      <c r="H48" s="504"/>
      <c r="I48" s="504"/>
      <c r="J48" s="504"/>
      <c r="K48" s="504"/>
      <c r="L48" s="301">
        <f>L43+L44+L45</f>
        <v>1448.9199999999998</v>
      </c>
      <c r="M48" s="301"/>
      <c r="N48" s="9">
        <v>2</v>
      </c>
    </row>
    <row r="49" spans="1:16" ht="15.75">
      <c r="A49" s="195" t="s">
        <v>44</v>
      </c>
      <c r="B49" s="195"/>
      <c r="C49" s="195"/>
      <c r="D49" s="195"/>
      <c r="E49" s="195"/>
      <c r="F49" s="195"/>
      <c r="G49" s="195"/>
      <c r="H49" s="195"/>
      <c r="I49" s="195"/>
      <c r="J49" s="195"/>
      <c r="K49" s="195"/>
      <c r="L49" s="195"/>
      <c r="M49" s="195"/>
      <c r="N49" s="1"/>
    </row>
    <row r="50" spans="1:16" ht="15" customHeight="1">
      <c r="A50" s="192" t="s">
        <v>45</v>
      </c>
      <c r="B50" s="192"/>
      <c r="C50" s="212" t="s">
        <v>46</v>
      </c>
      <c r="D50" s="212"/>
      <c r="E50" s="212"/>
      <c r="F50" s="212"/>
      <c r="G50" s="214" t="s">
        <v>47</v>
      </c>
      <c r="H50" s="363" t="s">
        <v>65</v>
      </c>
      <c r="I50" s="364"/>
      <c r="J50" s="363" t="s">
        <v>106</v>
      </c>
      <c r="K50" s="364"/>
      <c r="L50" s="214" t="s">
        <v>48</v>
      </c>
      <c r="M50" s="214"/>
      <c r="N50" s="370"/>
    </row>
    <row r="51" spans="1:16" ht="32.25" customHeight="1">
      <c r="A51" s="192"/>
      <c r="B51" s="192"/>
      <c r="C51" s="212"/>
      <c r="D51" s="212"/>
      <c r="E51" s="212"/>
      <c r="F51" s="212"/>
      <c r="G51" s="214"/>
      <c r="H51" s="365"/>
      <c r="I51" s="366"/>
      <c r="J51" s="365"/>
      <c r="K51" s="366"/>
      <c r="L51" s="214"/>
      <c r="M51" s="214"/>
      <c r="N51" s="372"/>
    </row>
    <row r="52" spans="1:16" ht="15.75">
      <c r="A52" s="192"/>
      <c r="B52" s="192"/>
      <c r="C52" s="506" t="s">
        <v>49</v>
      </c>
      <c r="D52" s="506"/>
      <c r="E52" s="506"/>
      <c r="F52" s="506"/>
      <c r="G52" s="70">
        <v>3644.56</v>
      </c>
      <c r="H52" s="256">
        <f>(H33)-(J17+G46+G47)</f>
        <v>17670.565591397852</v>
      </c>
      <c r="I52" s="256"/>
      <c r="J52" s="376">
        <f>(H52*J16)-D12</f>
        <v>2490.5923875821436</v>
      </c>
      <c r="K52" s="361"/>
      <c r="L52" s="256">
        <f>IF(J52&lt;=0,G52,G52-J52)</f>
        <v>1153.9676124178563</v>
      </c>
      <c r="M52" s="256"/>
      <c r="N52" s="370"/>
    </row>
    <row r="53" spans="1:16" ht="15.75">
      <c r="A53" s="192"/>
      <c r="B53" s="192"/>
      <c r="C53" s="506" t="s">
        <v>50</v>
      </c>
      <c r="D53" s="506"/>
      <c r="E53" s="506"/>
      <c r="F53" s="506"/>
      <c r="G53" s="70">
        <v>247.41</v>
      </c>
      <c r="H53" s="321"/>
      <c r="I53" s="361"/>
      <c r="J53" s="321">
        <f>G53</f>
        <v>247.41</v>
      </c>
      <c r="K53" s="361"/>
      <c r="L53" s="256">
        <f>G53-J53</f>
        <v>0</v>
      </c>
      <c r="M53" s="256"/>
      <c r="N53" s="372"/>
    </row>
    <row r="54" spans="1:16" ht="18.75">
      <c r="A54" s="200" t="s">
        <v>33</v>
      </c>
      <c r="B54" s="200"/>
      <c r="C54" s="183"/>
      <c r="D54" s="183"/>
      <c r="E54" s="183"/>
      <c r="F54" s="183"/>
      <c r="G54" s="70"/>
      <c r="H54" s="256"/>
      <c r="I54" s="256"/>
      <c r="J54" s="256"/>
      <c r="K54" s="256"/>
      <c r="L54" s="301">
        <f>SUM(L52+L53)</f>
        <v>1153.9676124178563</v>
      </c>
      <c r="M54" s="301"/>
      <c r="N54" s="9">
        <v>3</v>
      </c>
    </row>
    <row r="55" spans="1:16" s="59" customFormat="1" ht="18.75" customHeight="1">
      <c r="A55" s="195" t="s">
        <v>102</v>
      </c>
      <c r="B55" s="195"/>
      <c r="C55" s="195"/>
      <c r="D55" s="195"/>
      <c r="E55" s="195"/>
      <c r="F55" s="195"/>
      <c r="G55" s="195"/>
      <c r="H55" s="195"/>
      <c r="I55" s="195"/>
      <c r="J55" s="195"/>
      <c r="K55" s="195"/>
      <c r="L55" s="195"/>
      <c r="M55" s="195"/>
      <c r="N55" s="58"/>
    </row>
    <row r="56" spans="1:16" ht="14.45" customHeight="1">
      <c r="A56" s="192" t="s">
        <v>103</v>
      </c>
      <c r="B56" s="192"/>
      <c r="C56" s="300" t="s">
        <v>52</v>
      </c>
      <c r="D56" s="300"/>
      <c r="E56" s="300"/>
      <c r="F56" s="300"/>
      <c r="G56" s="213">
        <f>L40+L48-L54</f>
        <v>8210.9334628509641</v>
      </c>
      <c r="H56" s="213"/>
      <c r="I56" s="213"/>
      <c r="J56" s="213"/>
      <c r="K56" s="213"/>
      <c r="L56" s="213"/>
      <c r="M56" s="213"/>
      <c r="N56" s="370"/>
    </row>
    <row r="57" spans="1:16" ht="14.45" customHeight="1">
      <c r="A57" s="192"/>
      <c r="B57" s="192"/>
      <c r="C57" s="300"/>
      <c r="D57" s="300"/>
      <c r="E57" s="300"/>
      <c r="F57" s="300"/>
      <c r="G57" s="213"/>
      <c r="H57" s="213"/>
      <c r="I57" s="213"/>
      <c r="J57" s="213"/>
      <c r="K57" s="213"/>
      <c r="L57" s="213"/>
      <c r="M57" s="213"/>
      <c r="N57" s="372"/>
    </row>
    <row r="58" spans="1:16" ht="15.75" thickBot="1">
      <c r="P58" s="4"/>
    </row>
    <row r="59" spans="1:16" ht="39" customHeight="1">
      <c r="A59" s="507"/>
      <c r="B59" s="507"/>
      <c r="C59" s="507"/>
      <c r="D59" s="507"/>
      <c r="E59" s="507"/>
      <c r="F59" s="507"/>
      <c r="H59" s="464" t="s">
        <v>182</v>
      </c>
      <c r="I59" s="465"/>
      <c r="J59" s="465"/>
      <c r="K59" s="466"/>
      <c r="L59" s="98"/>
      <c r="M59" s="98"/>
    </row>
    <row r="60" spans="1:16">
      <c r="A60" s="475"/>
      <c r="B60" s="475"/>
      <c r="C60" s="475"/>
      <c r="D60" s="475"/>
      <c r="E60" s="475"/>
      <c r="F60" s="140"/>
      <c r="H60" s="197" t="s">
        <v>54</v>
      </c>
      <c r="I60" s="197"/>
      <c r="J60" s="197"/>
      <c r="K60" s="105">
        <f>H33</f>
        <v>20568.405591397852</v>
      </c>
    </row>
    <row r="61" spans="1:16">
      <c r="A61" s="475"/>
      <c r="B61" s="475"/>
      <c r="C61" s="475"/>
      <c r="D61" s="475"/>
      <c r="E61" s="475"/>
      <c r="F61" s="140"/>
      <c r="H61" s="197" t="s">
        <v>192</v>
      </c>
      <c r="I61" s="197"/>
      <c r="J61" s="197"/>
      <c r="K61" s="105">
        <f>J17+G46+G47</f>
        <v>2897.84</v>
      </c>
    </row>
    <row r="62" spans="1:16">
      <c r="A62" s="475"/>
      <c r="B62" s="475"/>
      <c r="C62" s="475"/>
      <c r="D62" s="475"/>
      <c r="E62" s="475"/>
      <c r="F62" s="140"/>
      <c r="H62" s="197" t="s">
        <v>56</v>
      </c>
      <c r="I62" s="197"/>
      <c r="J62" s="197"/>
      <c r="K62" s="105">
        <f>K60-K61</f>
        <v>17670.565591397852</v>
      </c>
    </row>
    <row r="63" spans="1:16">
      <c r="H63" s="197" t="s">
        <v>57</v>
      </c>
      <c r="I63" s="197"/>
      <c r="J63" s="197"/>
      <c r="K63" s="105">
        <f>J16</f>
        <v>0.26999998177221468</v>
      </c>
    </row>
    <row r="64" spans="1:16">
      <c r="H64" s="197" t="s">
        <v>58</v>
      </c>
      <c r="I64" s="197"/>
      <c r="J64" s="197"/>
      <c r="K64" s="105">
        <f>(K62*K63)-D12</f>
        <v>2490.5923875821436</v>
      </c>
    </row>
    <row r="65" spans="6:13" ht="30">
      <c r="H65" s="197" t="s">
        <v>59</v>
      </c>
      <c r="I65" s="197"/>
      <c r="J65" s="197"/>
      <c r="K65" s="136">
        <f>IF(K64&lt;=0,G52,G52-K64)</f>
        <v>1153.9676124178563</v>
      </c>
      <c r="L65" s="131" t="s">
        <v>185</v>
      </c>
    </row>
    <row r="68" spans="6:13" ht="15.75" thickBot="1"/>
    <row r="69" spans="6:13" ht="27.75" customHeight="1">
      <c r="F69" s="477" t="s">
        <v>189</v>
      </c>
      <c r="G69" s="478"/>
      <c r="H69" s="478"/>
      <c r="I69" s="478"/>
      <c r="J69" s="478"/>
      <c r="K69" s="479"/>
    </row>
    <row r="70" spans="6:13">
      <c r="F70" s="197" t="s">
        <v>65</v>
      </c>
      <c r="G70" s="197"/>
      <c r="H70" s="197"/>
      <c r="I70" s="197"/>
      <c r="J70" s="197"/>
      <c r="K70" s="105">
        <f>D16/D13*D14</f>
        <v>10618.316129032259</v>
      </c>
    </row>
    <row r="71" spans="6:13">
      <c r="F71" s="197" t="s">
        <v>66</v>
      </c>
      <c r="G71" s="197"/>
      <c r="H71" s="197"/>
      <c r="I71" s="197"/>
      <c r="J71" s="197"/>
      <c r="K71" s="105">
        <f>K70*J16-D12</f>
        <v>586.48516129032305</v>
      </c>
    </row>
    <row r="72" spans="6:13" ht="37.5">
      <c r="F72" s="197" t="s">
        <v>67</v>
      </c>
      <c r="G72" s="197"/>
      <c r="H72" s="197"/>
      <c r="I72" s="197"/>
      <c r="J72" s="197"/>
      <c r="K72" s="136">
        <f>IF(K71&lt;=0,G52,G52-K71)</f>
        <v>3058.0748387096769</v>
      </c>
      <c r="L72" s="438" t="s">
        <v>184</v>
      </c>
      <c r="M72" s="439"/>
    </row>
    <row r="75" spans="6:13" ht="70.5" customHeight="1">
      <c r="H75" s="234" t="s">
        <v>186</v>
      </c>
      <c r="I75" s="234"/>
      <c r="J75" s="234"/>
      <c r="K75" s="234"/>
    </row>
  </sheetData>
  <mergeCells count="188">
    <mergeCell ref="H63:J63"/>
    <mergeCell ref="H64:J64"/>
    <mergeCell ref="H65:J65"/>
    <mergeCell ref="N56:N57"/>
    <mergeCell ref="A59:F59"/>
    <mergeCell ref="A60:E60"/>
    <mergeCell ref="H60:J60"/>
    <mergeCell ref="A61:E61"/>
    <mergeCell ref="H61:J61"/>
    <mergeCell ref="A54:B54"/>
    <mergeCell ref="C54:F54"/>
    <mergeCell ref="H54:K54"/>
    <mergeCell ref="L54:M54"/>
    <mergeCell ref="A56:B57"/>
    <mergeCell ref="C56:F57"/>
    <mergeCell ref="G56:M57"/>
    <mergeCell ref="L50:M51"/>
    <mergeCell ref="A62:E62"/>
    <mergeCell ref="H62:J62"/>
    <mergeCell ref="A55:M55"/>
    <mergeCell ref="H59:K59"/>
    <mergeCell ref="N50:N51"/>
    <mergeCell ref="C52:F52"/>
    <mergeCell ref="H52:I52"/>
    <mergeCell ref="J52:K52"/>
    <mergeCell ref="L52:M52"/>
    <mergeCell ref="N52:N53"/>
    <mergeCell ref="C53:F53"/>
    <mergeCell ref="H53:I53"/>
    <mergeCell ref="J53:K53"/>
    <mergeCell ref="L53:M53"/>
    <mergeCell ref="A48:B48"/>
    <mergeCell ref="C48:F48"/>
    <mergeCell ref="H48:K48"/>
    <mergeCell ref="L48:M48"/>
    <mergeCell ref="A49:M49"/>
    <mergeCell ref="A50:B53"/>
    <mergeCell ref="C50:F51"/>
    <mergeCell ref="G50:G51"/>
    <mergeCell ref="H50:I51"/>
    <mergeCell ref="J50:K51"/>
    <mergeCell ref="A43:B47"/>
    <mergeCell ref="C43:F43"/>
    <mergeCell ref="H43:K43"/>
    <mergeCell ref="L43:M43"/>
    <mergeCell ref="N43:N45"/>
    <mergeCell ref="C44:F44"/>
    <mergeCell ref="H44:K44"/>
    <mergeCell ref="L44:M44"/>
    <mergeCell ref="C45:F45"/>
    <mergeCell ref="H45:K45"/>
    <mergeCell ref="C47:F47"/>
    <mergeCell ref="H47:K47"/>
    <mergeCell ref="L47:M47"/>
    <mergeCell ref="L45:M45"/>
    <mergeCell ref="C46:F46"/>
    <mergeCell ref="H46:K46"/>
    <mergeCell ref="L46:M46"/>
    <mergeCell ref="A40:B40"/>
    <mergeCell ref="C40:F40"/>
    <mergeCell ref="H40:K40"/>
    <mergeCell ref="L40:M40"/>
    <mergeCell ref="A41:M41"/>
    <mergeCell ref="A42:B42"/>
    <mergeCell ref="C42:F42"/>
    <mergeCell ref="H42:K42"/>
    <mergeCell ref="L42:M42"/>
    <mergeCell ref="H32:K32"/>
    <mergeCell ref="L32:M32"/>
    <mergeCell ref="C33:F33"/>
    <mergeCell ref="H33:K33"/>
    <mergeCell ref="L33:M33"/>
    <mergeCell ref="C38:F38"/>
    <mergeCell ref="H38:K38"/>
    <mergeCell ref="L38:M38"/>
    <mergeCell ref="C39:F39"/>
    <mergeCell ref="H39:K39"/>
    <mergeCell ref="L39:M39"/>
    <mergeCell ref="C36:F36"/>
    <mergeCell ref="H36:K36"/>
    <mergeCell ref="L36:M36"/>
    <mergeCell ref="C37:F37"/>
    <mergeCell ref="H37:K37"/>
    <mergeCell ref="L37:M37"/>
    <mergeCell ref="N20:N22"/>
    <mergeCell ref="C30:F30"/>
    <mergeCell ref="H30:K30"/>
    <mergeCell ref="L30:M30"/>
    <mergeCell ref="C31:F31"/>
    <mergeCell ref="H31:K31"/>
    <mergeCell ref="L31:M31"/>
    <mergeCell ref="C28:F28"/>
    <mergeCell ref="H28:K28"/>
    <mergeCell ref="L28:M28"/>
    <mergeCell ref="C29:F29"/>
    <mergeCell ref="H29:K29"/>
    <mergeCell ref="L29:M29"/>
    <mergeCell ref="A23:B39"/>
    <mergeCell ref="C23:F23"/>
    <mergeCell ref="H23:K23"/>
    <mergeCell ref="L23:M23"/>
    <mergeCell ref="N23:N39"/>
    <mergeCell ref="C24:F24"/>
    <mergeCell ref="H24:K24"/>
    <mergeCell ref="L24:M24"/>
    <mergeCell ref="C25:F25"/>
    <mergeCell ref="H25:K25"/>
    <mergeCell ref="L25:M25"/>
    <mergeCell ref="C26:F26"/>
    <mergeCell ref="H26:K26"/>
    <mergeCell ref="L26:M26"/>
    <mergeCell ref="C27:F27"/>
    <mergeCell ref="H27:K27"/>
    <mergeCell ref="L27:M27"/>
    <mergeCell ref="C34:F34"/>
    <mergeCell ref="H34:K34"/>
    <mergeCell ref="L34:M34"/>
    <mergeCell ref="C35:F35"/>
    <mergeCell ref="H35:K35"/>
    <mergeCell ref="L35:M35"/>
    <mergeCell ref="C32:F32"/>
    <mergeCell ref="A18:C18"/>
    <mergeCell ref="D18:M18"/>
    <mergeCell ref="A19:M19"/>
    <mergeCell ref="A20:B22"/>
    <mergeCell ref="C20:F22"/>
    <mergeCell ref="G20:G22"/>
    <mergeCell ref="H20:K22"/>
    <mergeCell ref="L20:M22"/>
    <mergeCell ref="A15:C15"/>
    <mergeCell ref="D15:F15"/>
    <mergeCell ref="G15:I15"/>
    <mergeCell ref="J15:M15"/>
    <mergeCell ref="A16:C16"/>
    <mergeCell ref="D16:F16"/>
    <mergeCell ref="G16:I16"/>
    <mergeCell ref="J16:M16"/>
    <mergeCell ref="A17:I17"/>
    <mergeCell ref="J17:M17"/>
    <mergeCell ref="A13:C13"/>
    <mergeCell ref="D13:F13"/>
    <mergeCell ref="G13:I13"/>
    <mergeCell ref="J13:M13"/>
    <mergeCell ref="A14:C14"/>
    <mergeCell ref="D14:F14"/>
    <mergeCell ref="G14:I14"/>
    <mergeCell ref="J14:M14"/>
    <mergeCell ref="A11:C11"/>
    <mergeCell ref="D11:F11"/>
    <mergeCell ref="G11:I11"/>
    <mergeCell ref="J11:M11"/>
    <mergeCell ref="A12:C12"/>
    <mergeCell ref="D12:F12"/>
    <mergeCell ref="G12:I12"/>
    <mergeCell ref="J12:M12"/>
    <mergeCell ref="G10:I10"/>
    <mergeCell ref="J10:M10"/>
    <mergeCell ref="D7:F7"/>
    <mergeCell ref="G7:I7"/>
    <mergeCell ref="J7:M7"/>
    <mergeCell ref="A8:C8"/>
    <mergeCell ref="D8:F8"/>
    <mergeCell ref="G8:I8"/>
    <mergeCell ref="J8:M8"/>
    <mergeCell ref="F69:K69"/>
    <mergeCell ref="F70:J70"/>
    <mergeCell ref="F71:J71"/>
    <mergeCell ref="F72:J72"/>
    <mergeCell ref="L72:M72"/>
    <mergeCell ref="H75:K75"/>
    <mergeCell ref="P1:Q1"/>
    <mergeCell ref="A2:N2"/>
    <mergeCell ref="A1:N1"/>
    <mergeCell ref="A4:M4"/>
    <mergeCell ref="O4:S4"/>
    <mergeCell ref="A5:M5"/>
    <mergeCell ref="A6:C6"/>
    <mergeCell ref="D6:F6"/>
    <mergeCell ref="G6:I6"/>
    <mergeCell ref="J6:M6"/>
    <mergeCell ref="N6:N18"/>
    <mergeCell ref="A7:C7"/>
    <mergeCell ref="A9:C9"/>
    <mergeCell ref="D9:F9"/>
    <mergeCell ref="G9:I9"/>
    <mergeCell ref="J9:M9"/>
    <mergeCell ref="A10:C10"/>
    <mergeCell ref="D10:F10"/>
  </mergeCells>
  <hyperlinks>
    <hyperlink ref="P1:Q1" location="İÇİNDEKİLER!A1" display="İÇİNDEKİLER"/>
  </hyperlinks>
  <pageMargins left="0.7" right="0.7" top="0.75" bottom="0.75" header="0.3" footer="0.3"/>
  <pageSetup paperSize="9" orientation="portrait" horizontalDpi="4294967294" verticalDpi="4294967294"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5"/>
  <sheetViews>
    <sheetView topLeftCell="A43" zoomScale="110" zoomScaleNormal="110" workbookViewId="0">
      <selection activeCell="G59" sqref="G59"/>
    </sheetView>
  </sheetViews>
  <sheetFormatPr defaultColWidth="9.140625" defaultRowHeight="15"/>
  <cols>
    <col min="1" max="5" width="9.140625" style="27"/>
    <col min="6" max="6" width="11.5703125" style="27" customWidth="1"/>
    <col min="7" max="7" width="16.28515625" style="27" customWidth="1"/>
    <col min="8" max="11" width="9.140625" style="27"/>
    <col min="12" max="12" width="13.42578125" style="27" customWidth="1"/>
    <col min="13" max="13" width="10.140625" style="27" customWidth="1"/>
    <col min="14" max="14" width="4.7109375" style="27" customWidth="1"/>
    <col min="15" max="16384" width="9.140625" style="27"/>
  </cols>
  <sheetData>
    <row r="1" spans="1:27" ht="36.950000000000003" customHeight="1" thickBot="1">
      <c r="A1" s="481" t="s">
        <v>116</v>
      </c>
      <c r="B1" s="482"/>
      <c r="C1" s="482"/>
      <c r="D1" s="482"/>
      <c r="E1" s="482"/>
      <c r="F1" s="482"/>
      <c r="G1" s="482"/>
      <c r="H1" s="482"/>
      <c r="I1" s="482"/>
      <c r="J1" s="482"/>
      <c r="K1" s="482"/>
      <c r="L1" s="482"/>
      <c r="M1" s="482"/>
      <c r="N1" s="483"/>
      <c r="O1" s="77"/>
      <c r="P1" s="156" t="s">
        <v>175</v>
      </c>
      <c r="Q1" s="156"/>
    </row>
    <row r="2" spans="1:27" s="93" customFormat="1" ht="18.75">
      <c r="A2" s="94"/>
      <c r="B2" s="94"/>
      <c r="C2" s="94"/>
      <c r="D2" s="94"/>
      <c r="E2" s="94"/>
      <c r="F2" s="94"/>
      <c r="G2" s="94"/>
      <c r="H2" s="94"/>
      <c r="I2" s="94"/>
      <c r="J2" s="94"/>
      <c r="K2" s="94"/>
      <c r="L2" s="94"/>
      <c r="M2" s="94"/>
      <c r="N2" s="94"/>
      <c r="O2" s="77"/>
      <c r="P2" s="77"/>
      <c r="Q2" s="77"/>
    </row>
    <row r="3" spans="1:27" ht="28.5" customHeight="1">
      <c r="A3" s="181" t="s">
        <v>0</v>
      </c>
      <c r="B3" s="181"/>
      <c r="C3" s="181"/>
      <c r="D3" s="181"/>
      <c r="E3" s="181"/>
      <c r="F3" s="181"/>
      <c r="G3" s="181"/>
      <c r="H3" s="181"/>
      <c r="I3" s="181"/>
      <c r="J3" s="181"/>
      <c r="K3" s="181"/>
      <c r="L3" s="181"/>
      <c r="M3" s="181"/>
      <c r="N3" s="1"/>
      <c r="O3" s="261"/>
      <c r="P3" s="261"/>
      <c r="Q3" s="261"/>
    </row>
    <row r="4" spans="1:27" ht="18.75">
      <c r="A4" s="181" t="s">
        <v>1</v>
      </c>
      <c r="B4" s="181"/>
      <c r="C4" s="181"/>
      <c r="D4" s="181"/>
      <c r="E4" s="181"/>
      <c r="F4" s="181"/>
      <c r="G4" s="181"/>
      <c r="H4" s="181"/>
      <c r="I4" s="181"/>
      <c r="J4" s="181"/>
      <c r="K4" s="181"/>
      <c r="L4" s="181"/>
      <c r="M4" s="181"/>
      <c r="N4" s="1"/>
    </row>
    <row r="5" spans="1:27" ht="15.75">
      <c r="A5" s="182" t="s">
        <v>2</v>
      </c>
      <c r="B5" s="182"/>
      <c r="C5" s="182"/>
      <c r="D5" s="183"/>
      <c r="E5" s="183"/>
      <c r="F5" s="183"/>
      <c r="G5" s="184" t="s">
        <v>3</v>
      </c>
      <c r="H5" s="184"/>
      <c r="I5" s="184"/>
      <c r="J5" s="183"/>
      <c r="K5" s="183"/>
      <c r="L5" s="183"/>
      <c r="M5" s="183"/>
      <c r="N5" s="370"/>
    </row>
    <row r="6" spans="1:27" ht="15.75">
      <c r="A6" s="184" t="s">
        <v>4</v>
      </c>
      <c r="B6" s="184"/>
      <c r="C6" s="184"/>
      <c r="D6" s="183"/>
      <c r="E6" s="183"/>
      <c r="F6" s="183"/>
      <c r="G6" s="184" t="s">
        <v>3</v>
      </c>
      <c r="H6" s="184"/>
      <c r="I6" s="184"/>
      <c r="J6" s="183"/>
      <c r="K6" s="183"/>
      <c r="L6" s="183"/>
      <c r="M6" s="183"/>
      <c r="N6" s="371"/>
    </row>
    <row r="7" spans="1:27" ht="15.75">
      <c r="A7" s="184" t="s">
        <v>5</v>
      </c>
      <c r="B7" s="184"/>
      <c r="C7" s="184"/>
      <c r="D7" s="183"/>
      <c r="E7" s="183"/>
      <c r="F7" s="183"/>
      <c r="G7" s="184" t="s">
        <v>9</v>
      </c>
      <c r="H7" s="184"/>
      <c r="I7" s="184"/>
      <c r="J7" s="183"/>
      <c r="K7" s="183"/>
      <c r="L7" s="183"/>
      <c r="M7" s="183"/>
      <c r="N7" s="371"/>
    </row>
    <row r="8" spans="1:27" ht="15.75">
      <c r="A8" s="184" t="s">
        <v>6</v>
      </c>
      <c r="B8" s="184"/>
      <c r="C8" s="184"/>
      <c r="D8" s="183"/>
      <c r="E8" s="183"/>
      <c r="F8" s="183"/>
      <c r="G8" s="184" t="s">
        <v>10</v>
      </c>
      <c r="H8" s="184"/>
      <c r="I8" s="184"/>
      <c r="J8" s="183"/>
      <c r="K8" s="183"/>
      <c r="L8" s="183"/>
      <c r="M8" s="183"/>
      <c r="N8" s="371"/>
    </row>
    <row r="9" spans="1:27" ht="15.75">
      <c r="A9" s="184" t="s">
        <v>7</v>
      </c>
      <c r="B9" s="184"/>
      <c r="C9" s="184"/>
      <c r="D9" s="183"/>
      <c r="E9" s="183"/>
      <c r="F9" s="183"/>
      <c r="G9" s="184" t="s">
        <v>11</v>
      </c>
      <c r="H9" s="184"/>
      <c r="I9" s="184"/>
      <c r="J9" s="189">
        <v>45078</v>
      </c>
      <c r="K9" s="183"/>
      <c r="L9" s="183"/>
      <c r="M9" s="183"/>
      <c r="N9" s="371"/>
    </row>
    <row r="10" spans="1:27" ht="15.75">
      <c r="A10" s="184" t="s">
        <v>12</v>
      </c>
      <c r="B10" s="184"/>
      <c r="C10" s="184"/>
      <c r="D10" s="190">
        <v>45114</v>
      </c>
      <c r="E10" s="183"/>
      <c r="F10" s="183"/>
      <c r="G10" s="184" t="s">
        <v>13</v>
      </c>
      <c r="H10" s="184"/>
      <c r="I10" s="184"/>
      <c r="J10" s="183"/>
      <c r="K10" s="183"/>
      <c r="L10" s="183"/>
      <c r="M10" s="183"/>
      <c r="N10" s="371"/>
    </row>
    <row r="11" spans="1:27" ht="15.75">
      <c r="A11" s="184" t="s">
        <v>14</v>
      </c>
      <c r="B11" s="184"/>
      <c r="C11" s="184"/>
      <c r="D11" s="256">
        <v>1276.0250000000001</v>
      </c>
      <c r="E11" s="256"/>
      <c r="F11" s="256"/>
      <c r="G11" s="184" t="s">
        <v>40</v>
      </c>
      <c r="H11" s="184"/>
      <c r="I11" s="184"/>
      <c r="J11" s="183">
        <f>G51+D11</f>
        <v>4890.0349999999999</v>
      </c>
      <c r="K11" s="183"/>
      <c r="L11" s="183"/>
      <c r="M11" s="183"/>
      <c r="N11" s="371"/>
      <c r="R11" s="31"/>
      <c r="S11" s="31"/>
      <c r="T11" s="31"/>
      <c r="U11" s="31"/>
      <c r="V11" s="31"/>
      <c r="W11" s="31"/>
      <c r="X11" s="31"/>
      <c r="Y11" s="31"/>
      <c r="Z11" s="31"/>
      <c r="AA11" s="31"/>
    </row>
    <row r="12" spans="1:27" ht="18" customHeight="1">
      <c r="A12" s="184" t="s">
        <v>41</v>
      </c>
      <c r="B12" s="184"/>
      <c r="C12" s="184"/>
      <c r="D12" s="183">
        <v>30</v>
      </c>
      <c r="E12" s="183"/>
      <c r="F12" s="183"/>
      <c r="G12" s="184" t="s">
        <v>42</v>
      </c>
      <c r="H12" s="184"/>
      <c r="I12" s="184"/>
      <c r="J12" s="183">
        <v>30</v>
      </c>
      <c r="K12" s="183"/>
      <c r="L12" s="183"/>
      <c r="M12" s="183"/>
      <c r="N12" s="371"/>
      <c r="P12" s="4"/>
      <c r="R12" s="31"/>
      <c r="S12" s="489"/>
      <c r="T12" s="489"/>
      <c r="U12" s="490"/>
      <c r="V12" s="490"/>
      <c r="W12" s="490"/>
      <c r="X12" s="490"/>
      <c r="Y12" s="490"/>
      <c r="Z12" s="490"/>
      <c r="AA12" s="490"/>
    </row>
    <row r="13" spans="1:27" ht="15" customHeight="1">
      <c r="A13" s="184" t="s">
        <v>43</v>
      </c>
      <c r="B13" s="184"/>
      <c r="C13" s="184"/>
      <c r="D13" s="183">
        <v>23</v>
      </c>
      <c r="E13" s="183"/>
      <c r="F13" s="183"/>
      <c r="G13" s="184" t="s">
        <v>43</v>
      </c>
      <c r="H13" s="184"/>
      <c r="I13" s="184"/>
      <c r="J13" s="183">
        <f>D13</f>
        <v>23</v>
      </c>
      <c r="K13" s="183"/>
      <c r="L13" s="183"/>
      <c r="M13" s="183"/>
      <c r="N13" s="371"/>
      <c r="R13" s="31"/>
      <c r="S13" s="31"/>
      <c r="T13" s="487"/>
      <c r="U13" s="487"/>
      <c r="V13" s="488"/>
      <c r="W13" s="488"/>
      <c r="X13" s="488"/>
      <c r="Y13" s="488"/>
      <c r="Z13" s="38"/>
      <c r="AA13" s="39"/>
    </row>
    <row r="14" spans="1:27" ht="15" customHeight="1">
      <c r="A14" s="292" t="s">
        <v>79</v>
      </c>
      <c r="B14" s="293"/>
      <c r="C14" s="294"/>
      <c r="D14" s="313">
        <f>D12-D13</f>
        <v>7</v>
      </c>
      <c r="E14" s="314"/>
      <c r="F14" s="315"/>
      <c r="G14" s="292" t="s">
        <v>79</v>
      </c>
      <c r="H14" s="293"/>
      <c r="I14" s="294"/>
      <c r="J14" s="313">
        <f>J12-J13</f>
        <v>7</v>
      </c>
      <c r="K14" s="314"/>
      <c r="L14" s="314"/>
      <c r="M14" s="315"/>
      <c r="N14" s="371"/>
      <c r="R14" s="31"/>
      <c r="S14" s="31"/>
      <c r="T14" s="38"/>
      <c r="U14" s="38"/>
      <c r="V14" s="48"/>
      <c r="W14" s="48"/>
      <c r="X14" s="48"/>
      <c r="Y14" s="48"/>
      <c r="Z14" s="38"/>
      <c r="AA14" s="39"/>
    </row>
    <row r="15" spans="1:27" ht="15.75">
      <c r="A15" s="184" t="s">
        <v>64</v>
      </c>
      <c r="B15" s="184"/>
      <c r="C15" s="184"/>
      <c r="D15" s="183">
        <v>18111.240000000002</v>
      </c>
      <c r="E15" s="183"/>
      <c r="F15" s="183"/>
      <c r="G15" s="184" t="s">
        <v>63</v>
      </c>
      <c r="H15" s="184"/>
      <c r="I15" s="184"/>
      <c r="J15" s="196">
        <v>0.27</v>
      </c>
      <c r="K15" s="196"/>
      <c r="L15" s="196"/>
      <c r="M15" s="196"/>
      <c r="N15" s="371"/>
      <c r="R15" s="31"/>
      <c r="S15" s="31"/>
      <c r="T15" s="487"/>
      <c r="U15" s="487"/>
      <c r="V15" s="488"/>
      <c r="W15" s="488"/>
      <c r="X15" s="488"/>
      <c r="Y15" s="488"/>
      <c r="Z15" s="38"/>
      <c r="AA15" s="39"/>
    </row>
    <row r="16" spans="1:27" s="148" customFormat="1" ht="15.75">
      <c r="A16" s="292" t="s">
        <v>190</v>
      </c>
      <c r="B16" s="293"/>
      <c r="C16" s="293"/>
      <c r="D16" s="293"/>
      <c r="E16" s="293"/>
      <c r="F16" s="293"/>
      <c r="G16" s="293"/>
      <c r="H16" s="293"/>
      <c r="I16" s="294"/>
      <c r="J16" s="321">
        <v>133.43</v>
      </c>
      <c r="K16" s="376"/>
      <c r="L16" s="376"/>
      <c r="M16" s="361"/>
      <c r="N16" s="371"/>
      <c r="R16" s="151"/>
      <c r="S16" s="151"/>
      <c r="T16" s="149"/>
      <c r="U16" s="149"/>
      <c r="V16" s="150"/>
      <c r="W16" s="150"/>
      <c r="X16" s="150"/>
      <c r="Y16" s="150"/>
      <c r="Z16" s="149"/>
      <c r="AA16" s="39"/>
    </row>
    <row r="17" spans="1:27" ht="29.25" customHeight="1">
      <c r="A17" s="197" t="s">
        <v>8</v>
      </c>
      <c r="B17" s="197"/>
      <c r="C17" s="197"/>
      <c r="D17" s="198"/>
      <c r="E17" s="198"/>
      <c r="F17" s="198"/>
      <c r="G17" s="198"/>
      <c r="H17" s="198"/>
      <c r="I17" s="198"/>
      <c r="J17" s="198"/>
      <c r="K17" s="198"/>
      <c r="L17" s="198"/>
      <c r="M17" s="198"/>
      <c r="N17" s="372"/>
      <c r="R17" s="31"/>
      <c r="S17" s="31"/>
      <c r="T17" s="487"/>
      <c r="U17" s="487"/>
      <c r="V17" s="488"/>
      <c r="W17" s="488"/>
      <c r="X17" s="488"/>
      <c r="Y17" s="488"/>
      <c r="Z17" s="38"/>
      <c r="AA17" s="39"/>
    </row>
    <row r="18" spans="1:27" ht="15.75" customHeight="1">
      <c r="A18" s="195" t="s">
        <v>15</v>
      </c>
      <c r="B18" s="195"/>
      <c r="C18" s="195"/>
      <c r="D18" s="195"/>
      <c r="E18" s="195"/>
      <c r="F18" s="195"/>
      <c r="G18" s="195"/>
      <c r="H18" s="195"/>
      <c r="I18" s="195"/>
      <c r="J18" s="195"/>
      <c r="K18" s="195"/>
      <c r="L18" s="195"/>
      <c r="M18" s="195"/>
      <c r="N18" s="1"/>
      <c r="R18" s="31"/>
      <c r="S18" s="31"/>
      <c r="T18" s="495"/>
      <c r="U18" s="495"/>
      <c r="V18" s="495"/>
      <c r="W18" s="495"/>
      <c r="X18" s="495"/>
      <c r="Y18" s="495"/>
      <c r="Z18" s="495"/>
      <c r="AA18" s="495"/>
    </row>
    <row r="19" spans="1:27" ht="15" customHeight="1">
      <c r="A19" s="214"/>
      <c r="B19" s="214"/>
      <c r="C19" s="257"/>
      <c r="D19" s="257"/>
      <c r="E19" s="257"/>
      <c r="F19" s="257"/>
      <c r="G19" s="178" t="s">
        <v>30</v>
      </c>
      <c r="H19" s="214" t="s">
        <v>89</v>
      </c>
      <c r="I19" s="212"/>
      <c r="J19" s="212"/>
      <c r="K19" s="212"/>
      <c r="L19" s="214" t="s">
        <v>32</v>
      </c>
      <c r="M19" s="212"/>
      <c r="N19" s="510"/>
      <c r="R19" s="31"/>
      <c r="S19" s="31"/>
      <c r="T19" s="495"/>
      <c r="U19" s="495"/>
      <c r="V19" s="495"/>
      <c r="W19" s="40"/>
      <c r="X19" s="40"/>
      <c r="Y19" s="40"/>
      <c r="Z19" s="40"/>
      <c r="AA19" s="40"/>
    </row>
    <row r="20" spans="1:27" ht="15" customHeight="1">
      <c r="A20" s="214"/>
      <c r="B20" s="214"/>
      <c r="C20" s="257"/>
      <c r="D20" s="257"/>
      <c r="E20" s="257"/>
      <c r="F20" s="257"/>
      <c r="G20" s="178"/>
      <c r="H20" s="212"/>
      <c r="I20" s="212"/>
      <c r="J20" s="212"/>
      <c r="K20" s="212"/>
      <c r="L20" s="212"/>
      <c r="M20" s="212"/>
      <c r="N20" s="511"/>
      <c r="R20" s="31"/>
      <c r="S20" s="31"/>
      <c r="T20" s="457"/>
      <c r="U20" s="457"/>
      <c r="V20" s="45"/>
      <c r="W20" s="42"/>
      <c r="X20" s="46"/>
      <c r="Y20" s="46"/>
      <c r="Z20" s="42"/>
      <c r="AA20" s="46"/>
    </row>
    <row r="21" spans="1:27" ht="78" customHeight="1">
      <c r="A21" s="214"/>
      <c r="B21" s="214"/>
      <c r="C21" s="257"/>
      <c r="D21" s="257"/>
      <c r="E21" s="257"/>
      <c r="F21" s="257"/>
      <c r="G21" s="178"/>
      <c r="H21" s="212"/>
      <c r="I21" s="212"/>
      <c r="J21" s="212"/>
      <c r="K21" s="212"/>
      <c r="L21" s="212"/>
      <c r="M21" s="212"/>
      <c r="N21" s="512"/>
      <c r="R21" s="31"/>
      <c r="S21" s="31"/>
      <c r="T21" s="457"/>
      <c r="U21" s="457"/>
      <c r="V21" s="45"/>
      <c r="W21" s="42"/>
      <c r="X21" s="46"/>
      <c r="Y21" s="46"/>
      <c r="Z21" s="42"/>
      <c r="AA21" s="46"/>
    </row>
    <row r="22" spans="1:27" ht="15" customHeight="1">
      <c r="A22" s="192" t="s">
        <v>16</v>
      </c>
      <c r="B22" s="192"/>
      <c r="C22" s="184" t="s">
        <v>17</v>
      </c>
      <c r="D22" s="184"/>
      <c r="E22" s="184"/>
      <c r="F22" s="184"/>
      <c r="G22" s="61">
        <v>650.53</v>
      </c>
      <c r="H22" s="321">
        <f>($G22/$D$12*$D$13)+($G22/$D$12*$D$14*2/3)</f>
        <v>599.93322222222218</v>
      </c>
      <c r="I22" s="376"/>
      <c r="J22" s="376"/>
      <c r="K22" s="361"/>
      <c r="L22" s="256">
        <f>G22-H22</f>
        <v>50.596777777777788</v>
      </c>
      <c r="M22" s="256"/>
      <c r="N22" s="370"/>
      <c r="O22" s="8"/>
      <c r="R22" s="31"/>
      <c r="S22" s="31"/>
      <c r="T22" s="457"/>
      <c r="U22" s="457"/>
      <c r="V22" s="45"/>
      <c r="W22" s="42"/>
      <c r="X22" s="46"/>
      <c r="Y22" s="46"/>
      <c r="Z22" s="42"/>
      <c r="AA22" s="46"/>
    </row>
    <row r="23" spans="1:27" ht="15.75">
      <c r="A23" s="192"/>
      <c r="B23" s="192"/>
      <c r="C23" s="184" t="s">
        <v>18</v>
      </c>
      <c r="D23" s="184"/>
      <c r="E23" s="184"/>
      <c r="F23" s="184"/>
      <c r="G23" s="61">
        <v>6787.99</v>
      </c>
      <c r="H23" s="321">
        <f t="shared" ref="H23:H38" si="0">($G23/$D$12*$D$13)+($G23/$D$12*$D$14*2/3)</f>
        <v>6260.0352222222227</v>
      </c>
      <c r="I23" s="376"/>
      <c r="J23" s="376"/>
      <c r="K23" s="361"/>
      <c r="L23" s="256">
        <f t="shared" ref="L23:L38" si="1">G23-H23</f>
        <v>527.95477777777705</v>
      </c>
      <c r="M23" s="256"/>
      <c r="N23" s="371"/>
      <c r="R23" s="31"/>
      <c r="S23" s="31"/>
      <c r="T23" s="457"/>
      <c r="U23" s="457"/>
      <c r="V23" s="45"/>
      <c r="W23" s="42"/>
      <c r="X23" s="46"/>
      <c r="Y23" s="46"/>
      <c r="Z23" s="42"/>
      <c r="AA23" s="46"/>
    </row>
    <row r="24" spans="1:27" ht="15.75">
      <c r="A24" s="192"/>
      <c r="B24" s="192"/>
      <c r="C24" s="184" t="s">
        <v>19</v>
      </c>
      <c r="D24" s="184"/>
      <c r="E24" s="184"/>
      <c r="F24" s="184"/>
      <c r="G24" s="61">
        <v>190.82</v>
      </c>
      <c r="H24" s="321">
        <f t="shared" si="0"/>
        <v>175.97844444444445</v>
      </c>
      <c r="I24" s="376"/>
      <c r="J24" s="376"/>
      <c r="K24" s="361"/>
      <c r="L24" s="256">
        <f t="shared" si="1"/>
        <v>14.841555555555544</v>
      </c>
      <c r="M24" s="256"/>
      <c r="N24" s="371"/>
      <c r="R24" s="31"/>
      <c r="S24" s="31"/>
      <c r="T24" s="457"/>
      <c r="U24" s="457"/>
      <c r="V24" s="45"/>
      <c r="W24" s="42"/>
      <c r="X24" s="46"/>
      <c r="Y24" s="46"/>
      <c r="Z24" s="42"/>
      <c r="AA24" s="46"/>
    </row>
    <row r="25" spans="1:27" ht="15.75">
      <c r="A25" s="192"/>
      <c r="B25" s="192"/>
      <c r="C25" s="184" t="s">
        <v>20</v>
      </c>
      <c r="D25" s="184"/>
      <c r="E25" s="184"/>
      <c r="F25" s="184"/>
      <c r="G25" s="61">
        <v>1821.47</v>
      </c>
      <c r="H25" s="321">
        <f t="shared" si="0"/>
        <v>1679.8001111111112</v>
      </c>
      <c r="I25" s="376"/>
      <c r="J25" s="376"/>
      <c r="K25" s="361"/>
      <c r="L25" s="256">
        <f t="shared" si="1"/>
        <v>141.66988888888886</v>
      </c>
      <c r="M25" s="256"/>
      <c r="N25" s="371"/>
      <c r="R25" s="31"/>
      <c r="S25" s="31"/>
      <c r="T25" s="457"/>
      <c r="U25" s="457"/>
      <c r="V25" s="45"/>
      <c r="W25" s="42"/>
      <c r="X25" s="46"/>
      <c r="Y25" s="46"/>
      <c r="Z25" s="42"/>
      <c r="AA25" s="46"/>
    </row>
    <row r="26" spans="1:27" ht="15.75">
      <c r="A26" s="192"/>
      <c r="B26" s="192"/>
      <c r="C26" s="184" t="s">
        <v>21</v>
      </c>
      <c r="D26" s="184"/>
      <c r="E26" s="184"/>
      <c r="F26" s="184"/>
      <c r="G26" s="61">
        <v>343.84</v>
      </c>
      <c r="H26" s="321">
        <f t="shared" si="0"/>
        <v>317.09688888888888</v>
      </c>
      <c r="I26" s="376"/>
      <c r="J26" s="376"/>
      <c r="K26" s="361"/>
      <c r="L26" s="256">
        <f t="shared" si="1"/>
        <v>26.743111111111091</v>
      </c>
      <c r="M26" s="256"/>
      <c r="N26" s="371"/>
      <c r="R26" s="31"/>
      <c r="S26" s="31"/>
      <c r="T26" s="457"/>
      <c r="U26" s="457"/>
      <c r="V26" s="45"/>
      <c r="W26" s="42"/>
      <c r="X26" s="46"/>
      <c r="Y26" s="46"/>
      <c r="Z26" s="42"/>
      <c r="AA26" s="46"/>
    </row>
    <row r="27" spans="1:27" ht="15.75">
      <c r="A27" s="192"/>
      <c r="B27" s="192"/>
      <c r="C27" s="184" t="s">
        <v>100</v>
      </c>
      <c r="D27" s="184"/>
      <c r="E27" s="184"/>
      <c r="F27" s="184"/>
      <c r="G27" s="61">
        <v>0</v>
      </c>
      <c r="H27" s="321">
        <f>G27</f>
        <v>0</v>
      </c>
      <c r="I27" s="376"/>
      <c r="J27" s="376"/>
      <c r="K27" s="361"/>
      <c r="L27" s="256">
        <f t="shared" si="1"/>
        <v>0</v>
      </c>
      <c r="M27" s="256"/>
      <c r="N27" s="371"/>
      <c r="R27" s="31"/>
      <c r="S27" s="31"/>
      <c r="T27" s="457"/>
      <c r="U27" s="457"/>
      <c r="V27" s="45"/>
      <c r="W27" s="42"/>
      <c r="X27" s="46"/>
      <c r="Y27" s="46"/>
      <c r="Z27" s="42"/>
      <c r="AA27" s="46"/>
    </row>
    <row r="28" spans="1:27" ht="15.75">
      <c r="A28" s="192"/>
      <c r="B28" s="192"/>
      <c r="C28" s="184" t="s">
        <v>101</v>
      </c>
      <c r="D28" s="184"/>
      <c r="E28" s="184"/>
      <c r="F28" s="184"/>
      <c r="G28" s="61">
        <v>0</v>
      </c>
      <c r="H28" s="321">
        <f>G28</f>
        <v>0</v>
      </c>
      <c r="I28" s="376"/>
      <c r="J28" s="376"/>
      <c r="K28" s="361"/>
      <c r="L28" s="256">
        <f t="shared" si="1"/>
        <v>0</v>
      </c>
      <c r="M28" s="256"/>
      <c r="N28" s="371"/>
      <c r="R28" s="31"/>
      <c r="S28" s="31"/>
      <c r="T28" s="457"/>
      <c r="U28" s="457"/>
      <c r="V28" s="45"/>
      <c r="W28" s="42"/>
      <c r="X28" s="46"/>
      <c r="Y28" s="46"/>
      <c r="Z28" s="47"/>
      <c r="AA28" s="46"/>
    </row>
    <row r="29" spans="1:27" ht="15.75">
      <c r="A29" s="192"/>
      <c r="B29" s="192"/>
      <c r="C29" s="184" t="s">
        <v>107</v>
      </c>
      <c r="D29" s="184"/>
      <c r="E29" s="184"/>
      <c r="F29" s="184"/>
      <c r="G29" s="61">
        <v>0</v>
      </c>
      <c r="H29" s="321">
        <f>G29</f>
        <v>0</v>
      </c>
      <c r="I29" s="376"/>
      <c r="J29" s="376"/>
      <c r="K29" s="361"/>
      <c r="L29" s="256">
        <f t="shared" si="1"/>
        <v>0</v>
      </c>
      <c r="M29" s="256"/>
      <c r="N29" s="371"/>
      <c r="R29" s="31"/>
      <c r="S29" s="31"/>
      <c r="T29" s="457"/>
      <c r="U29" s="457"/>
      <c r="V29" s="496"/>
      <c r="W29" s="457"/>
      <c r="X29" s="497"/>
      <c r="Y29" s="497"/>
      <c r="Z29" s="37"/>
      <c r="AA29" s="37"/>
    </row>
    <row r="30" spans="1:27" ht="15" customHeight="1">
      <c r="A30" s="192"/>
      <c r="B30" s="192"/>
      <c r="C30" s="184" t="s">
        <v>22</v>
      </c>
      <c r="D30" s="184"/>
      <c r="E30" s="184"/>
      <c r="F30" s="184"/>
      <c r="G30" s="61">
        <v>0</v>
      </c>
      <c r="H30" s="321">
        <f>G30</f>
        <v>0</v>
      </c>
      <c r="I30" s="376"/>
      <c r="J30" s="376"/>
      <c r="K30" s="361"/>
      <c r="L30" s="256">
        <f t="shared" si="1"/>
        <v>0</v>
      </c>
      <c r="M30" s="256"/>
      <c r="N30" s="371"/>
      <c r="R30" s="31"/>
      <c r="S30" s="31"/>
      <c r="T30" s="457"/>
      <c r="U30" s="457"/>
      <c r="V30" s="496"/>
      <c r="W30" s="457"/>
      <c r="X30" s="497"/>
      <c r="Y30" s="497"/>
      <c r="Z30" s="498"/>
      <c r="AA30" s="497"/>
    </row>
    <row r="31" spans="1:27" ht="15.75">
      <c r="A31" s="192"/>
      <c r="B31" s="192"/>
      <c r="C31" s="184" t="s">
        <v>23</v>
      </c>
      <c r="D31" s="184"/>
      <c r="E31" s="184"/>
      <c r="F31" s="184"/>
      <c r="G31" s="61">
        <v>5974</v>
      </c>
      <c r="H31" s="321">
        <f t="shared" si="0"/>
        <v>5509.3555555555558</v>
      </c>
      <c r="I31" s="376"/>
      <c r="J31" s="376"/>
      <c r="K31" s="361"/>
      <c r="L31" s="256">
        <f t="shared" si="1"/>
        <v>464.64444444444416</v>
      </c>
      <c r="M31" s="256"/>
      <c r="N31" s="371"/>
      <c r="R31" s="31"/>
      <c r="S31" s="31"/>
      <c r="T31" s="457"/>
      <c r="U31" s="457"/>
      <c r="V31" s="496"/>
      <c r="W31" s="457"/>
      <c r="X31" s="497"/>
      <c r="Y31" s="497"/>
      <c r="Z31" s="498"/>
      <c r="AA31" s="497"/>
    </row>
    <row r="32" spans="1:27" ht="15.75">
      <c r="A32" s="192"/>
      <c r="B32" s="192"/>
      <c r="C32" s="184" t="s">
        <v>24</v>
      </c>
      <c r="D32" s="184"/>
      <c r="E32" s="184"/>
      <c r="F32" s="184"/>
      <c r="G32" s="61">
        <v>0</v>
      </c>
      <c r="H32" s="321">
        <f t="shared" si="0"/>
        <v>0</v>
      </c>
      <c r="I32" s="376"/>
      <c r="J32" s="376"/>
      <c r="K32" s="361"/>
      <c r="L32" s="256">
        <f t="shared" si="1"/>
        <v>0</v>
      </c>
      <c r="M32" s="256"/>
      <c r="N32" s="371"/>
      <c r="R32" s="31"/>
      <c r="S32" s="31"/>
      <c r="T32" s="457"/>
      <c r="U32" s="457"/>
      <c r="V32" s="496"/>
      <c r="W32" s="457"/>
      <c r="X32" s="497"/>
      <c r="Y32" s="497"/>
      <c r="Z32" s="37"/>
      <c r="AA32" s="37"/>
    </row>
    <row r="33" spans="1:27" ht="15.75">
      <c r="A33" s="192"/>
      <c r="B33" s="192"/>
      <c r="C33" s="184" t="s">
        <v>25</v>
      </c>
      <c r="D33" s="184"/>
      <c r="E33" s="184"/>
      <c r="F33" s="184"/>
      <c r="G33" s="61">
        <v>0</v>
      </c>
      <c r="H33" s="321">
        <f t="shared" si="0"/>
        <v>0</v>
      </c>
      <c r="I33" s="376"/>
      <c r="J33" s="376"/>
      <c r="K33" s="361"/>
      <c r="L33" s="256">
        <f t="shared" si="1"/>
        <v>0</v>
      </c>
      <c r="M33" s="256"/>
      <c r="N33" s="371"/>
      <c r="R33" s="31"/>
      <c r="S33" s="31"/>
      <c r="T33" s="457"/>
      <c r="U33" s="457"/>
      <c r="V33" s="496"/>
      <c r="W33" s="457"/>
      <c r="X33" s="497"/>
      <c r="Y33" s="497"/>
      <c r="Z33" s="37"/>
      <c r="AA33" s="37"/>
    </row>
    <row r="34" spans="1:27" ht="15.75">
      <c r="A34" s="192"/>
      <c r="B34" s="192"/>
      <c r="C34" s="184" t="s">
        <v>68</v>
      </c>
      <c r="D34" s="184"/>
      <c r="E34" s="184"/>
      <c r="F34" s="184"/>
      <c r="G34" s="61">
        <v>10917.98</v>
      </c>
      <c r="H34" s="321">
        <f t="shared" si="0"/>
        <v>10068.803777777777</v>
      </c>
      <c r="I34" s="376"/>
      <c r="J34" s="376"/>
      <c r="K34" s="361"/>
      <c r="L34" s="256">
        <f t="shared" si="1"/>
        <v>849.17622222222235</v>
      </c>
      <c r="M34" s="256"/>
      <c r="N34" s="371"/>
      <c r="R34" s="31"/>
      <c r="S34" s="31"/>
      <c r="T34" s="457"/>
      <c r="U34" s="457"/>
      <c r="V34" s="45"/>
      <c r="W34" s="42"/>
      <c r="X34" s="46"/>
      <c r="Y34" s="46"/>
      <c r="Z34" s="37"/>
      <c r="AA34" s="37"/>
    </row>
    <row r="35" spans="1:27" ht="15.75">
      <c r="A35" s="192"/>
      <c r="B35" s="192"/>
      <c r="C35" s="184" t="s">
        <v>27</v>
      </c>
      <c r="D35" s="184"/>
      <c r="E35" s="184"/>
      <c r="F35" s="184"/>
      <c r="G35" s="61">
        <v>0</v>
      </c>
      <c r="H35" s="321">
        <f t="shared" si="0"/>
        <v>0</v>
      </c>
      <c r="I35" s="376"/>
      <c r="J35" s="376"/>
      <c r="K35" s="361"/>
      <c r="L35" s="256">
        <f t="shared" si="1"/>
        <v>0</v>
      </c>
      <c r="M35" s="256"/>
      <c r="N35" s="371"/>
      <c r="R35" s="31"/>
      <c r="S35" s="31"/>
      <c r="T35" s="457"/>
      <c r="U35" s="457"/>
      <c r="V35" s="45"/>
      <c r="W35" s="42"/>
      <c r="X35" s="46"/>
      <c r="Y35" s="46"/>
      <c r="Z35" s="37"/>
      <c r="AA35" s="37"/>
    </row>
    <row r="36" spans="1:27" ht="15.75">
      <c r="A36" s="192"/>
      <c r="B36" s="192"/>
      <c r="C36" s="184" t="s">
        <v>28</v>
      </c>
      <c r="D36" s="184"/>
      <c r="E36" s="184"/>
      <c r="F36" s="184"/>
      <c r="G36" s="61">
        <v>0</v>
      </c>
      <c r="H36" s="321">
        <f t="shared" si="0"/>
        <v>0</v>
      </c>
      <c r="I36" s="376"/>
      <c r="J36" s="376"/>
      <c r="K36" s="361"/>
      <c r="L36" s="256">
        <f t="shared" si="1"/>
        <v>0</v>
      </c>
      <c r="M36" s="256"/>
      <c r="N36" s="371"/>
      <c r="R36" s="31"/>
      <c r="S36" s="31"/>
      <c r="T36" s="457"/>
      <c r="U36" s="457"/>
      <c r="V36" s="45"/>
      <c r="W36" s="42"/>
      <c r="X36" s="46"/>
      <c r="Y36" s="46"/>
      <c r="Z36" s="37"/>
      <c r="AA36" s="37"/>
    </row>
    <row r="37" spans="1:27" ht="15" customHeight="1">
      <c r="A37" s="192"/>
      <c r="B37" s="192"/>
      <c r="C37" s="184" t="s">
        <v>51</v>
      </c>
      <c r="D37" s="184"/>
      <c r="E37" s="184"/>
      <c r="F37" s="184"/>
      <c r="G37" s="61">
        <v>0</v>
      </c>
      <c r="H37" s="321">
        <f t="shared" si="0"/>
        <v>0</v>
      </c>
      <c r="I37" s="376"/>
      <c r="J37" s="376"/>
      <c r="K37" s="361"/>
      <c r="L37" s="256">
        <f t="shared" si="1"/>
        <v>0</v>
      </c>
      <c r="M37" s="256"/>
      <c r="N37" s="371"/>
      <c r="R37" s="31"/>
      <c r="S37" s="31"/>
      <c r="T37" s="457"/>
      <c r="U37" s="457"/>
      <c r="V37" s="46"/>
      <c r="W37" s="47"/>
      <c r="X37" s="46"/>
      <c r="Y37" s="46"/>
      <c r="Z37" s="37"/>
      <c r="AA37" s="37"/>
    </row>
    <row r="38" spans="1:27" ht="15" customHeight="1">
      <c r="A38" s="192"/>
      <c r="B38" s="192"/>
      <c r="C38" s="184" t="s">
        <v>104</v>
      </c>
      <c r="D38" s="184"/>
      <c r="E38" s="184"/>
      <c r="F38" s="184"/>
      <c r="G38" s="61">
        <v>0</v>
      </c>
      <c r="H38" s="321">
        <f t="shared" si="0"/>
        <v>0</v>
      </c>
      <c r="I38" s="376"/>
      <c r="J38" s="376"/>
      <c r="K38" s="361"/>
      <c r="L38" s="256">
        <f t="shared" si="1"/>
        <v>0</v>
      </c>
      <c r="M38" s="256"/>
      <c r="N38" s="372"/>
      <c r="R38" s="31"/>
      <c r="S38" s="31"/>
      <c r="T38" s="457"/>
      <c r="U38" s="457"/>
      <c r="V38" s="46"/>
      <c r="W38" s="37"/>
      <c r="X38" s="37"/>
      <c r="Y38" s="37"/>
      <c r="Z38" s="37"/>
      <c r="AA38" s="37"/>
    </row>
    <row r="39" spans="1:27" ht="18.75" customHeight="1">
      <c r="A39" s="200" t="s">
        <v>33</v>
      </c>
      <c r="B39" s="200"/>
      <c r="C39" s="183"/>
      <c r="D39" s="183"/>
      <c r="E39" s="183"/>
      <c r="F39" s="183"/>
      <c r="G39" s="61">
        <f>SUM(G22:G38)</f>
        <v>26686.629999999997</v>
      </c>
      <c r="H39" s="256">
        <f>SUM(H22:K38)</f>
        <v>24611.003222222222</v>
      </c>
      <c r="I39" s="183"/>
      <c r="J39" s="183"/>
      <c r="K39" s="183"/>
      <c r="L39" s="469">
        <f>G39-H39</f>
        <v>2075.6267777777757</v>
      </c>
      <c r="M39" s="469"/>
      <c r="N39" s="9">
        <v>1</v>
      </c>
      <c r="R39" s="31"/>
      <c r="S39" s="31"/>
      <c r="T39" s="457"/>
      <c r="U39" s="457"/>
      <c r="V39" s="46"/>
      <c r="W39" s="37"/>
      <c r="X39" s="37"/>
      <c r="Y39" s="37"/>
      <c r="Z39" s="37"/>
      <c r="AA39" s="37"/>
    </row>
    <row r="40" spans="1:27" ht="15.75">
      <c r="A40" s="195" t="s">
        <v>39</v>
      </c>
      <c r="B40" s="195"/>
      <c r="C40" s="195"/>
      <c r="D40" s="195"/>
      <c r="E40" s="195"/>
      <c r="F40" s="195"/>
      <c r="G40" s="195"/>
      <c r="H40" s="195"/>
      <c r="I40" s="195"/>
      <c r="J40" s="195"/>
      <c r="K40" s="195"/>
      <c r="L40" s="195"/>
      <c r="M40" s="195"/>
      <c r="N40" s="1"/>
      <c r="R40" s="31"/>
      <c r="S40" s="31"/>
      <c r="T40" s="457"/>
      <c r="U40" s="457"/>
      <c r="V40" s="46"/>
      <c r="W40" s="37"/>
      <c r="X40" s="37"/>
      <c r="Y40" s="37"/>
      <c r="Z40" s="37"/>
      <c r="AA40" s="37"/>
    </row>
    <row r="41" spans="1:27" ht="96.75" customHeight="1">
      <c r="A41" s="214"/>
      <c r="B41" s="214"/>
      <c r="C41" s="212" t="s">
        <v>35</v>
      </c>
      <c r="D41" s="212"/>
      <c r="E41" s="212"/>
      <c r="F41" s="212"/>
      <c r="G41" s="74" t="s">
        <v>36</v>
      </c>
      <c r="H41" s="214" t="s">
        <v>178</v>
      </c>
      <c r="I41" s="214"/>
      <c r="J41" s="214"/>
      <c r="K41" s="214"/>
      <c r="L41" s="214" t="s">
        <v>86</v>
      </c>
      <c r="M41" s="214"/>
      <c r="N41" s="1"/>
    </row>
    <row r="42" spans="1:27" ht="15" customHeight="1">
      <c r="A42" s="240" t="s">
        <v>105</v>
      </c>
      <c r="B42" s="241"/>
      <c r="C42" s="252" t="s">
        <v>120</v>
      </c>
      <c r="D42" s="252"/>
      <c r="E42" s="252"/>
      <c r="F42" s="252"/>
      <c r="G42" s="69">
        <v>3084.96</v>
      </c>
      <c r="H42" s="253">
        <f>($G42/$J$12*$J$13)+($G42/$J$12*$J$14/2)</f>
        <v>2725.0479999999998</v>
      </c>
      <c r="I42" s="253"/>
      <c r="J42" s="253"/>
      <c r="K42" s="253"/>
      <c r="L42" s="253">
        <f>G42-H42</f>
        <v>359.91200000000026</v>
      </c>
      <c r="M42" s="253"/>
      <c r="N42" s="370"/>
    </row>
    <row r="43" spans="1:27" ht="15.75">
      <c r="A43" s="443"/>
      <c r="B43" s="444"/>
      <c r="C43" s="252" t="s">
        <v>98</v>
      </c>
      <c r="D43" s="252"/>
      <c r="E43" s="252"/>
      <c r="F43" s="252"/>
      <c r="G43" s="69">
        <v>1850.98</v>
      </c>
      <c r="H43" s="253">
        <f>($G43/$J$12*$J$13)+($G43/$J$12*$J$14/2)</f>
        <v>1635.0323333333333</v>
      </c>
      <c r="I43" s="253"/>
      <c r="J43" s="253"/>
      <c r="K43" s="253"/>
      <c r="L43" s="253">
        <f t="shared" ref="L43:L46" si="2">G43-H43</f>
        <v>215.94766666666669</v>
      </c>
      <c r="M43" s="253"/>
      <c r="N43" s="371"/>
    </row>
    <row r="44" spans="1:27" ht="15.75">
      <c r="A44" s="443"/>
      <c r="B44" s="444"/>
      <c r="C44" s="252" t="s">
        <v>121</v>
      </c>
      <c r="D44" s="252"/>
      <c r="E44" s="252"/>
      <c r="F44" s="252"/>
      <c r="G44" s="69">
        <v>0</v>
      </c>
      <c r="H44" s="253">
        <f t="shared" ref="H44" si="3">($G44/$J$12*$J$13)+($G44/$J$12*$J$14/2)</f>
        <v>0</v>
      </c>
      <c r="I44" s="253"/>
      <c r="J44" s="253"/>
      <c r="K44" s="253"/>
      <c r="L44" s="253">
        <f t="shared" si="2"/>
        <v>0</v>
      </c>
      <c r="M44" s="253"/>
      <c r="N44" s="371"/>
    </row>
    <row r="45" spans="1:27" ht="15.75">
      <c r="A45" s="443"/>
      <c r="B45" s="444"/>
      <c r="C45" s="354" t="s">
        <v>122</v>
      </c>
      <c r="D45" s="355"/>
      <c r="E45" s="355"/>
      <c r="F45" s="356"/>
      <c r="G45" s="69">
        <v>2467.9699999999998</v>
      </c>
      <c r="H45" s="328">
        <f>G45</f>
        <v>2467.9699999999998</v>
      </c>
      <c r="I45" s="329"/>
      <c r="J45" s="329"/>
      <c r="K45" s="330"/>
      <c r="L45" s="253">
        <f t="shared" si="2"/>
        <v>0</v>
      </c>
      <c r="M45" s="253"/>
      <c r="N45" s="371"/>
    </row>
    <row r="46" spans="1:27" ht="15.75">
      <c r="A46" s="443"/>
      <c r="B46" s="444"/>
      <c r="C46" s="252" t="s">
        <v>123</v>
      </c>
      <c r="D46" s="252"/>
      <c r="E46" s="252"/>
      <c r="F46" s="252"/>
      <c r="G46" s="69">
        <v>0</v>
      </c>
      <c r="H46" s="328">
        <v>0</v>
      </c>
      <c r="I46" s="329"/>
      <c r="J46" s="329"/>
      <c r="K46" s="330"/>
      <c r="L46" s="253">
        <f t="shared" si="2"/>
        <v>0</v>
      </c>
      <c r="M46" s="253"/>
      <c r="N46" s="372"/>
    </row>
    <row r="47" spans="1:27" ht="18.75">
      <c r="A47" s="200" t="s">
        <v>33</v>
      </c>
      <c r="B47" s="200"/>
      <c r="C47" s="252"/>
      <c r="D47" s="252"/>
      <c r="E47" s="252"/>
      <c r="F47" s="252"/>
      <c r="G47" s="69"/>
      <c r="H47" s="253"/>
      <c r="I47" s="253"/>
      <c r="J47" s="253"/>
      <c r="K47" s="253"/>
      <c r="L47" s="504">
        <f>SUM(L42:M46)</f>
        <v>575.85966666666695</v>
      </c>
      <c r="M47" s="504"/>
      <c r="N47" s="9">
        <v>2</v>
      </c>
    </row>
    <row r="48" spans="1:27" ht="15.75">
      <c r="A48" s="195" t="s">
        <v>44</v>
      </c>
      <c r="B48" s="195"/>
      <c r="C48" s="195"/>
      <c r="D48" s="195"/>
      <c r="E48" s="195"/>
      <c r="F48" s="195"/>
      <c r="G48" s="195"/>
      <c r="H48" s="195"/>
      <c r="I48" s="195"/>
      <c r="J48" s="195"/>
      <c r="K48" s="195"/>
      <c r="L48" s="195"/>
      <c r="M48" s="195"/>
      <c r="N48" s="1"/>
    </row>
    <row r="49" spans="1:14" ht="15" customHeight="1">
      <c r="A49" s="192" t="s">
        <v>45</v>
      </c>
      <c r="B49" s="192"/>
      <c r="C49" s="212" t="s">
        <v>46</v>
      </c>
      <c r="D49" s="212"/>
      <c r="E49" s="212"/>
      <c r="F49" s="212"/>
      <c r="G49" s="214" t="s">
        <v>47</v>
      </c>
      <c r="H49" s="363" t="s">
        <v>65</v>
      </c>
      <c r="I49" s="364"/>
      <c r="J49" s="363" t="s">
        <v>106</v>
      </c>
      <c r="K49" s="364"/>
      <c r="L49" s="214" t="s">
        <v>48</v>
      </c>
      <c r="M49" s="214"/>
      <c r="N49" s="427"/>
    </row>
    <row r="50" spans="1:14" ht="53.25" customHeight="1">
      <c r="A50" s="192"/>
      <c r="B50" s="192"/>
      <c r="C50" s="212"/>
      <c r="D50" s="212"/>
      <c r="E50" s="212"/>
      <c r="F50" s="212"/>
      <c r="G50" s="214"/>
      <c r="H50" s="365"/>
      <c r="I50" s="366"/>
      <c r="J50" s="365"/>
      <c r="K50" s="366"/>
      <c r="L50" s="214"/>
      <c r="M50" s="214"/>
      <c r="N50" s="428"/>
    </row>
    <row r="51" spans="1:14" ht="15.75">
      <c r="A51" s="192"/>
      <c r="B51" s="192"/>
      <c r="C51" s="184" t="s">
        <v>49</v>
      </c>
      <c r="D51" s="184"/>
      <c r="E51" s="184"/>
      <c r="F51" s="184"/>
      <c r="G51" s="70">
        <v>3614.01</v>
      </c>
      <c r="H51" s="321">
        <f>(H22+H23+H24+H25+H26+H34)-(J16+G45+G46)</f>
        <v>16500.24766666667</v>
      </c>
      <c r="I51" s="361"/>
      <c r="J51" s="321">
        <f>(H51*J15)-D11</f>
        <v>3179.0418700000014</v>
      </c>
      <c r="K51" s="361"/>
      <c r="L51" s="256">
        <f>IF(J51&lt;=0,G51,G51-J51)</f>
        <v>434.96812999999884</v>
      </c>
      <c r="M51" s="256"/>
      <c r="N51" s="370"/>
    </row>
    <row r="52" spans="1:14" ht="15.75">
      <c r="A52" s="192"/>
      <c r="B52" s="192"/>
      <c r="C52" s="184" t="s">
        <v>50</v>
      </c>
      <c r="D52" s="184"/>
      <c r="E52" s="184"/>
      <c r="F52" s="184"/>
      <c r="G52" s="70">
        <v>126.59</v>
      </c>
      <c r="H52" s="321"/>
      <c r="I52" s="361"/>
      <c r="J52" s="321">
        <f>G52</f>
        <v>126.59</v>
      </c>
      <c r="K52" s="361"/>
      <c r="L52" s="256">
        <f>G52-J52</f>
        <v>0</v>
      </c>
      <c r="M52" s="256"/>
      <c r="N52" s="372"/>
    </row>
    <row r="53" spans="1:14" ht="18.75">
      <c r="A53" s="200" t="s">
        <v>33</v>
      </c>
      <c r="B53" s="200"/>
      <c r="C53" s="183"/>
      <c r="D53" s="183"/>
      <c r="E53" s="183"/>
      <c r="F53" s="183"/>
      <c r="G53" s="70"/>
      <c r="H53" s="256"/>
      <c r="I53" s="256"/>
      <c r="J53" s="256"/>
      <c r="K53" s="256"/>
      <c r="L53" s="469">
        <f>SUM(L51+L52)</f>
        <v>434.96812999999884</v>
      </c>
      <c r="M53" s="469"/>
      <c r="N53" s="9">
        <v>3</v>
      </c>
    </row>
    <row r="54" spans="1:14" ht="18.75" customHeight="1">
      <c r="A54" s="195" t="s">
        <v>102</v>
      </c>
      <c r="B54" s="195"/>
      <c r="C54" s="195"/>
      <c r="D54" s="195"/>
      <c r="E54" s="195"/>
      <c r="F54" s="195"/>
      <c r="G54" s="195"/>
      <c r="H54" s="195"/>
      <c r="I54" s="195"/>
      <c r="J54" s="195"/>
      <c r="K54" s="195"/>
      <c r="L54" s="195"/>
      <c r="M54" s="195"/>
      <c r="N54" s="57"/>
    </row>
    <row r="55" spans="1:14" ht="14.45" customHeight="1">
      <c r="A55" s="192" t="s">
        <v>103</v>
      </c>
      <c r="B55" s="192"/>
      <c r="C55" s="285" t="s">
        <v>52</v>
      </c>
      <c r="D55" s="285"/>
      <c r="E55" s="285"/>
      <c r="F55" s="285"/>
      <c r="G55" s="513">
        <f>L39+L47-L53</f>
        <v>2216.5183144444441</v>
      </c>
      <c r="H55" s="514"/>
      <c r="I55" s="514"/>
      <c r="J55" s="514"/>
      <c r="K55" s="514"/>
      <c r="L55" s="514"/>
      <c r="M55" s="515"/>
      <c r="N55" s="370"/>
    </row>
    <row r="56" spans="1:14" ht="14.45" customHeight="1">
      <c r="A56" s="192"/>
      <c r="B56" s="192"/>
      <c r="C56" s="285"/>
      <c r="D56" s="285"/>
      <c r="E56" s="285"/>
      <c r="F56" s="285"/>
      <c r="G56" s="516"/>
      <c r="H56" s="517"/>
      <c r="I56" s="517"/>
      <c r="J56" s="517"/>
      <c r="K56" s="517"/>
      <c r="L56" s="517"/>
      <c r="M56" s="518"/>
      <c r="N56" s="372"/>
    </row>
    <row r="57" spans="1:14" ht="15.75" thickBot="1"/>
    <row r="58" spans="1:14" ht="42" customHeight="1">
      <c r="A58" s="507"/>
      <c r="B58" s="507"/>
      <c r="C58" s="507"/>
      <c r="D58" s="507"/>
      <c r="E58" s="507"/>
      <c r="F58" s="507"/>
      <c r="I58" s="464" t="s">
        <v>182</v>
      </c>
      <c r="J58" s="465"/>
      <c r="K58" s="465"/>
      <c r="L58" s="466"/>
      <c r="M58" s="108"/>
      <c r="N58" s="108"/>
    </row>
    <row r="59" spans="1:14" ht="30.6" customHeight="1">
      <c r="A59" s="509"/>
      <c r="B59" s="509"/>
      <c r="C59" s="509"/>
      <c r="D59" s="509"/>
      <c r="E59" s="509"/>
      <c r="F59" s="146"/>
      <c r="G59" s="113"/>
      <c r="H59" s="113"/>
      <c r="I59" s="508" t="s">
        <v>87</v>
      </c>
      <c r="J59" s="508"/>
      <c r="K59" s="508"/>
      <c r="L59" s="112">
        <f>H22+H23+H24+H25+H26+H34</f>
        <v>19101.647666666668</v>
      </c>
    </row>
    <row r="60" spans="1:14">
      <c r="A60" s="509"/>
      <c r="B60" s="509"/>
      <c r="C60" s="509"/>
      <c r="D60" s="509"/>
      <c r="E60" s="509"/>
      <c r="F60" s="146"/>
      <c r="G60" s="113"/>
      <c r="H60" s="113"/>
      <c r="I60" s="508" t="s">
        <v>192</v>
      </c>
      <c r="J60" s="508"/>
      <c r="K60" s="508"/>
      <c r="L60" s="112">
        <f>J16+G45+G46</f>
        <v>2601.3999999999996</v>
      </c>
    </row>
    <row r="61" spans="1:14">
      <c r="A61" s="509"/>
      <c r="B61" s="509"/>
      <c r="C61" s="509"/>
      <c r="D61" s="509"/>
      <c r="E61" s="509"/>
      <c r="F61" s="146"/>
      <c r="G61" s="113"/>
      <c r="H61" s="113"/>
      <c r="I61" s="508" t="s">
        <v>56</v>
      </c>
      <c r="J61" s="508"/>
      <c r="K61" s="508"/>
      <c r="L61" s="112">
        <f>L59-L60</f>
        <v>16500.24766666667</v>
      </c>
    </row>
    <row r="62" spans="1:14">
      <c r="A62" s="113"/>
      <c r="B62" s="113"/>
      <c r="C62" s="113"/>
      <c r="D62" s="113"/>
      <c r="E62" s="113"/>
      <c r="F62" s="113"/>
      <c r="G62" s="113"/>
      <c r="H62" s="113"/>
      <c r="I62" s="508" t="s">
        <v>57</v>
      </c>
      <c r="J62" s="508"/>
      <c r="K62" s="508"/>
      <c r="L62" s="112">
        <f>J15</f>
        <v>0.27</v>
      </c>
    </row>
    <row r="63" spans="1:14">
      <c r="A63" s="113"/>
      <c r="B63" s="113"/>
      <c r="C63" s="113"/>
      <c r="D63" s="113"/>
      <c r="E63" s="113"/>
      <c r="F63" s="113"/>
      <c r="G63" s="113"/>
      <c r="H63" s="113"/>
      <c r="I63" s="508" t="s">
        <v>58</v>
      </c>
      <c r="J63" s="508"/>
      <c r="K63" s="508"/>
      <c r="L63" s="112">
        <f>(L61*L62)-D11</f>
        <v>3179.0418700000014</v>
      </c>
    </row>
    <row r="64" spans="1:14" ht="30">
      <c r="A64" s="113"/>
      <c r="B64" s="113"/>
      <c r="C64" s="113"/>
      <c r="D64" s="113"/>
      <c r="E64" s="113"/>
      <c r="F64" s="113"/>
      <c r="G64" s="113"/>
      <c r="H64" s="113"/>
      <c r="I64" s="508" t="s">
        <v>59</v>
      </c>
      <c r="J64" s="508"/>
      <c r="K64" s="508"/>
      <c r="L64" s="145">
        <f>IF(L63&lt;=0,G51,G51-L63)</f>
        <v>434.96812999999884</v>
      </c>
      <c r="M64" s="131" t="s">
        <v>185</v>
      </c>
    </row>
    <row r="67" spans="7:14" ht="15.75" thickBot="1"/>
    <row r="68" spans="7:14" ht="30" customHeight="1">
      <c r="G68" s="477" t="s">
        <v>189</v>
      </c>
      <c r="H68" s="478"/>
      <c r="I68" s="478"/>
      <c r="J68" s="478"/>
      <c r="K68" s="478"/>
      <c r="L68" s="479"/>
    </row>
    <row r="69" spans="7:14">
      <c r="G69" s="499" t="s">
        <v>65</v>
      </c>
      <c r="H69" s="499"/>
      <c r="I69" s="499"/>
      <c r="J69" s="499"/>
      <c r="K69" s="499"/>
      <c r="L69" s="112">
        <f>D15/D12*D13</f>
        <v>13885.284000000001</v>
      </c>
    </row>
    <row r="70" spans="7:14">
      <c r="G70" s="499" t="s">
        <v>66</v>
      </c>
      <c r="H70" s="499"/>
      <c r="I70" s="499"/>
      <c r="J70" s="499"/>
      <c r="K70" s="499"/>
      <c r="L70" s="112">
        <f>L69*J15-D11</f>
        <v>2473.0016800000008</v>
      </c>
    </row>
    <row r="71" spans="7:14" ht="37.5">
      <c r="G71" s="499" t="s">
        <v>67</v>
      </c>
      <c r="H71" s="499"/>
      <c r="I71" s="499"/>
      <c r="J71" s="499"/>
      <c r="K71" s="499"/>
      <c r="L71" s="145">
        <f>IF(L70&lt;=0,G51,G51-L70)</f>
        <v>1141.0083199999995</v>
      </c>
      <c r="M71" s="438" t="s">
        <v>184</v>
      </c>
      <c r="N71" s="439"/>
    </row>
    <row r="75" spans="7:14" ht="66" customHeight="1">
      <c r="H75" s="234" t="s">
        <v>186</v>
      </c>
      <c r="I75" s="234"/>
      <c r="J75" s="234"/>
      <c r="K75" s="234"/>
    </row>
  </sheetData>
  <mergeCells count="226">
    <mergeCell ref="N5:N17"/>
    <mergeCell ref="A6:C6"/>
    <mergeCell ref="D6:F6"/>
    <mergeCell ref="G6:I6"/>
    <mergeCell ref="J6:M6"/>
    <mergeCell ref="A7:C7"/>
    <mergeCell ref="D7:F7"/>
    <mergeCell ref="G7:I7"/>
    <mergeCell ref="J7:M7"/>
    <mergeCell ref="A11:C11"/>
    <mergeCell ref="D11:F11"/>
    <mergeCell ref="G11:I11"/>
    <mergeCell ref="J11:M11"/>
    <mergeCell ref="D15:F15"/>
    <mergeCell ref="G15:I15"/>
    <mergeCell ref="J15:M15"/>
    <mergeCell ref="A12:C12"/>
    <mergeCell ref="D12:F12"/>
    <mergeCell ref="G12:I12"/>
    <mergeCell ref="J12:M12"/>
    <mergeCell ref="A13:C13"/>
    <mergeCell ref="D13:F13"/>
    <mergeCell ref="G13:I13"/>
    <mergeCell ref="J13:M13"/>
    <mergeCell ref="A3:M3"/>
    <mergeCell ref="A4:M4"/>
    <mergeCell ref="A5:C5"/>
    <mergeCell ref="D5:F5"/>
    <mergeCell ref="G5:I5"/>
    <mergeCell ref="J5:M5"/>
    <mergeCell ref="A10:C10"/>
    <mergeCell ref="D10:F10"/>
    <mergeCell ref="G10:I10"/>
    <mergeCell ref="J10:M10"/>
    <mergeCell ref="A8:C8"/>
    <mergeCell ref="D8:F8"/>
    <mergeCell ref="G8:I8"/>
    <mergeCell ref="J8:M8"/>
    <mergeCell ref="A9:C9"/>
    <mergeCell ref="D9:F9"/>
    <mergeCell ref="G9:I9"/>
    <mergeCell ref="J9:M9"/>
    <mergeCell ref="L22:M22"/>
    <mergeCell ref="N22:N38"/>
    <mergeCell ref="C23:F23"/>
    <mergeCell ref="H23:K23"/>
    <mergeCell ref="L23:M23"/>
    <mergeCell ref="C24:F24"/>
    <mergeCell ref="C27:F27"/>
    <mergeCell ref="H27:K27"/>
    <mergeCell ref="L27:M27"/>
    <mergeCell ref="C28:F28"/>
    <mergeCell ref="H28:K28"/>
    <mergeCell ref="L28:M28"/>
    <mergeCell ref="H24:K24"/>
    <mergeCell ref="L24:M24"/>
    <mergeCell ref="C25:F25"/>
    <mergeCell ref="H25:K25"/>
    <mergeCell ref="L25:M25"/>
    <mergeCell ref="C26:F26"/>
    <mergeCell ref="H26:K26"/>
    <mergeCell ref="L26:M26"/>
    <mergeCell ref="C31:F31"/>
    <mergeCell ref="H32:K32"/>
    <mergeCell ref="L32:M32"/>
    <mergeCell ref="C29:F29"/>
    <mergeCell ref="H29:K29"/>
    <mergeCell ref="L29:M29"/>
    <mergeCell ref="C30:F30"/>
    <mergeCell ref="H30:K30"/>
    <mergeCell ref="L30:M30"/>
    <mergeCell ref="H31:K31"/>
    <mergeCell ref="L31:M31"/>
    <mergeCell ref="C32:F32"/>
    <mergeCell ref="A47:B47"/>
    <mergeCell ref="C47:F47"/>
    <mergeCell ref="H47:K47"/>
    <mergeCell ref="L47:M47"/>
    <mergeCell ref="C46:F46"/>
    <mergeCell ref="H46:K46"/>
    <mergeCell ref="L46:M46"/>
    <mergeCell ref="L44:M44"/>
    <mergeCell ref="C45:F45"/>
    <mergeCell ref="H45:K45"/>
    <mergeCell ref="L45:M45"/>
    <mergeCell ref="C42:F42"/>
    <mergeCell ref="H42:K42"/>
    <mergeCell ref="L42:M42"/>
    <mergeCell ref="C43:F43"/>
    <mergeCell ref="H43:K43"/>
    <mergeCell ref="A48:M48"/>
    <mergeCell ref="A49:B52"/>
    <mergeCell ref="A60:E60"/>
    <mergeCell ref="A61:E61"/>
    <mergeCell ref="A55:B56"/>
    <mergeCell ref="C55:F56"/>
    <mergeCell ref="G55:M56"/>
    <mergeCell ref="L53:M53"/>
    <mergeCell ref="C52:F52"/>
    <mergeCell ref="H52:I52"/>
    <mergeCell ref="J52:K52"/>
    <mergeCell ref="L52:M52"/>
    <mergeCell ref="C53:F53"/>
    <mergeCell ref="C49:F50"/>
    <mergeCell ref="G49:G50"/>
    <mergeCell ref="H49:I50"/>
    <mergeCell ref="J49:K50"/>
    <mergeCell ref="L49:M50"/>
    <mergeCell ref="I58:L58"/>
    <mergeCell ref="H53:K53"/>
    <mergeCell ref="A18:M18"/>
    <mergeCell ref="A19:B21"/>
    <mergeCell ref="C19:F21"/>
    <mergeCell ref="G19:G21"/>
    <mergeCell ref="H19:K21"/>
    <mergeCell ref="L19:M21"/>
    <mergeCell ref="A14:C14"/>
    <mergeCell ref="D14:F14"/>
    <mergeCell ref="G14:I14"/>
    <mergeCell ref="J14:M14"/>
    <mergeCell ref="A15:C15"/>
    <mergeCell ref="A16:I16"/>
    <mergeCell ref="J16:M16"/>
    <mergeCell ref="Z18:AA18"/>
    <mergeCell ref="T20:U20"/>
    <mergeCell ref="S12:T12"/>
    <mergeCell ref="U12:AA12"/>
    <mergeCell ref="T13:U13"/>
    <mergeCell ref="V13:Y13"/>
    <mergeCell ref="T15:U15"/>
    <mergeCell ref="V15:Y15"/>
    <mergeCell ref="O3:Q3"/>
    <mergeCell ref="T21:U21"/>
    <mergeCell ref="T22:U22"/>
    <mergeCell ref="T23:U23"/>
    <mergeCell ref="T24:U24"/>
    <mergeCell ref="T25:U25"/>
    <mergeCell ref="T26:U26"/>
    <mergeCell ref="T17:U17"/>
    <mergeCell ref="V17:Y17"/>
    <mergeCell ref="T18:V19"/>
    <mergeCell ref="W18:Y18"/>
    <mergeCell ref="Z30:Z31"/>
    <mergeCell ref="AA30:AA31"/>
    <mergeCell ref="T31:U33"/>
    <mergeCell ref="V31:V33"/>
    <mergeCell ref="W31:W33"/>
    <mergeCell ref="X31:X33"/>
    <mergeCell ref="Y31:Y33"/>
    <mergeCell ref="T27:U27"/>
    <mergeCell ref="T28:U28"/>
    <mergeCell ref="T29:U30"/>
    <mergeCell ref="V29:V30"/>
    <mergeCell ref="W29:W30"/>
    <mergeCell ref="X29:X30"/>
    <mergeCell ref="Y29:Y30"/>
    <mergeCell ref="C33:F33"/>
    <mergeCell ref="H33:K33"/>
    <mergeCell ref="L33:M33"/>
    <mergeCell ref="C34:F34"/>
    <mergeCell ref="H34:K34"/>
    <mergeCell ref="L34:M34"/>
    <mergeCell ref="C35:F35"/>
    <mergeCell ref="H35:K35"/>
    <mergeCell ref="L35:M35"/>
    <mergeCell ref="N42:N46"/>
    <mergeCell ref="T34:U34"/>
    <mergeCell ref="T35:U35"/>
    <mergeCell ref="T36:U36"/>
    <mergeCell ref="T37:U37"/>
    <mergeCell ref="C39:F39"/>
    <mergeCell ref="H39:K39"/>
    <mergeCell ref="C37:F37"/>
    <mergeCell ref="H37:K37"/>
    <mergeCell ref="L37:M37"/>
    <mergeCell ref="C36:F36"/>
    <mergeCell ref="H36:K36"/>
    <mergeCell ref="L36:M36"/>
    <mergeCell ref="N49:N50"/>
    <mergeCell ref="A39:B39"/>
    <mergeCell ref="N19:N21"/>
    <mergeCell ref="A17:C17"/>
    <mergeCell ref="D17:M17"/>
    <mergeCell ref="T38:U38"/>
    <mergeCell ref="T39:U39"/>
    <mergeCell ref="T40:U40"/>
    <mergeCell ref="L43:M43"/>
    <mergeCell ref="C44:F44"/>
    <mergeCell ref="H44:K44"/>
    <mergeCell ref="C38:F38"/>
    <mergeCell ref="H38:K38"/>
    <mergeCell ref="L38:M38"/>
    <mergeCell ref="L39:M39"/>
    <mergeCell ref="A40:M40"/>
    <mergeCell ref="A41:B41"/>
    <mergeCell ref="C41:F41"/>
    <mergeCell ref="H41:K41"/>
    <mergeCell ref="L41:M41"/>
    <mergeCell ref="A22:B38"/>
    <mergeCell ref="C22:F22"/>
    <mergeCell ref="H22:K22"/>
    <mergeCell ref="A42:B46"/>
    <mergeCell ref="G68:L68"/>
    <mergeCell ref="G69:K69"/>
    <mergeCell ref="G70:K70"/>
    <mergeCell ref="G71:K71"/>
    <mergeCell ref="M71:N71"/>
    <mergeCell ref="H75:K75"/>
    <mergeCell ref="P1:Q1"/>
    <mergeCell ref="A1:N1"/>
    <mergeCell ref="A54:M54"/>
    <mergeCell ref="I61:K61"/>
    <mergeCell ref="I62:K62"/>
    <mergeCell ref="I63:K63"/>
    <mergeCell ref="I64:K64"/>
    <mergeCell ref="N55:N56"/>
    <mergeCell ref="A58:F58"/>
    <mergeCell ref="A59:E59"/>
    <mergeCell ref="I59:K59"/>
    <mergeCell ref="I60:K60"/>
    <mergeCell ref="C51:F51"/>
    <mergeCell ref="H51:I51"/>
    <mergeCell ref="J51:K51"/>
    <mergeCell ref="L51:M51"/>
    <mergeCell ref="N51:N52"/>
    <mergeCell ref="A53:B53"/>
  </mergeCells>
  <hyperlinks>
    <hyperlink ref="P1:Q1" location="İÇİNDEKİLER!A1" display="İÇİNDEKİLER"/>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1"/>
  <sheetViews>
    <sheetView topLeftCell="A49" zoomScaleNormal="100" workbookViewId="0">
      <selection activeCell="R45" sqref="R45"/>
    </sheetView>
  </sheetViews>
  <sheetFormatPr defaultColWidth="9.140625" defaultRowHeight="15"/>
  <cols>
    <col min="1" max="6" width="9.140625" style="27"/>
    <col min="7" max="7" width="11.140625" style="27" customWidth="1"/>
    <col min="8" max="12" width="9.140625" style="27"/>
    <col min="13" max="14" width="6.85546875" style="27" customWidth="1"/>
    <col min="15" max="15" width="18.85546875" style="27" customWidth="1"/>
    <col min="16" max="16" width="23.28515625" style="27" customWidth="1"/>
    <col min="17" max="17" width="9.140625" style="27"/>
    <col min="18" max="18" width="12.85546875" style="27" customWidth="1"/>
    <col min="19" max="16384" width="9.140625" style="27"/>
  </cols>
  <sheetData>
    <row r="1" spans="1:27" ht="45" customHeight="1" thickBot="1">
      <c r="A1" s="160" t="s">
        <v>160</v>
      </c>
      <c r="B1" s="161"/>
      <c r="C1" s="161"/>
      <c r="D1" s="161"/>
      <c r="E1" s="161"/>
      <c r="F1" s="161"/>
      <c r="G1" s="161"/>
      <c r="H1" s="161"/>
      <c r="I1" s="161"/>
      <c r="J1" s="161"/>
      <c r="K1" s="161"/>
      <c r="L1" s="161"/>
      <c r="M1" s="161"/>
      <c r="N1" s="161"/>
      <c r="O1" s="161"/>
      <c r="P1" s="162"/>
      <c r="Q1" s="78"/>
      <c r="R1" s="156" t="s">
        <v>175</v>
      </c>
      <c r="S1" s="156"/>
      <c r="T1" s="78"/>
      <c r="U1" s="78"/>
      <c r="V1" s="78"/>
      <c r="W1" s="78"/>
      <c r="X1" s="78"/>
      <c r="Y1" s="78"/>
      <c r="Z1" s="78"/>
      <c r="AA1" s="78"/>
    </row>
    <row r="2" spans="1:27" s="93" customFormat="1" ht="33" customHeight="1" thickBot="1">
      <c r="A2" s="157" t="s">
        <v>179</v>
      </c>
      <c r="B2" s="158"/>
      <c r="C2" s="158"/>
      <c r="D2" s="158"/>
      <c r="E2" s="158"/>
      <c r="F2" s="158"/>
      <c r="G2" s="158"/>
      <c r="H2" s="158"/>
      <c r="I2" s="158"/>
      <c r="J2" s="158"/>
      <c r="K2" s="158"/>
      <c r="L2" s="158"/>
      <c r="M2" s="158"/>
      <c r="N2" s="158"/>
      <c r="O2" s="158"/>
      <c r="P2" s="159"/>
      <c r="Q2" s="78"/>
      <c r="R2" s="78"/>
      <c r="S2" s="78"/>
      <c r="T2" s="78"/>
      <c r="U2" s="78"/>
      <c r="V2" s="78"/>
      <c r="W2" s="78"/>
      <c r="X2" s="78"/>
      <c r="Y2" s="78"/>
      <c r="Z2" s="78"/>
      <c r="AA2" s="78"/>
    </row>
    <row r="3" spans="1:27" s="89" customFormat="1" ht="23.25">
      <c r="A3" s="88"/>
      <c r="B3" s="88"/>
      <c r="C3" s="88"/>
      <c r="D3" s="88"/>
      <c r="E3" s="88"/>
      <c r="F3" s="88"/>
      <c r="G3" s="88"/>
      <c r="H3" s="88"/>
      <c r="I3" s="88"/>
      <c r="J3" s="88"/>
      <c r="K3" s="88"/>
      <c r="L3" s="88"/>
      <c r="M3" s="88"/>
      <c r="N3" s="88"/>
      <c r="O3" s="88"/>
      <c r="P3" s="88"/>
      <c r="Q3" s="78"/>
      <c r="R3" s="78"/>
      <c r="S3" s="78"/>
      <c r="T3" s="78"/>
      <c r="U3" s="78"/>
      <c r="V3" s="78"/>
      <c r="W3" s="78"/>
      <c r="X3" s="78"/>
      <c r="Y3" s="78"/>
      <c r="Z3" s="78"/>
      <c r="AA3" s="78"/>
    </row>
    <row r="4" spans="1:27" ht="28.5" customHeight="1">
      <c r="A4" s="258" t="s">
        <v>0</v>
      </c>
      <c r="B4" s="259"/>
      <c r="C4" s="259"/>
      <c r="D4" s="259"/>
      <c r="E4" s="259"/>
      <c r="F4" s="259"/>
      <c r="G4" s="259"/>
      <c r="H4" s="259"/>
      <c r="I4" s="259"/>
      <c r="J4" s="259"/>
      <c r="K4" s="259"/>
      <c r="L4" s="259"/>
      <c r="M4" s="259"/>
      <c r="N4" s="259"/>
      <c r="O4" s="259"/>
      <c r="P4" s="260"/>
    </row>
    <row r="5" spans="1:27" ht="18.75">
      <c r="A5" s="181" t="s">
        <v>1</v>
      </c>
      <c r="B5" s="181"/>
      <c r="C5" s="181"/>
      <c r="D5" s="181"/>
      <c r="E5" s="181"/>
      <c r="F5" s="181"/>
      <c r="G5" s="181"/>
      <c r="H5" s="181"/>
      <c r="I5" s="181"/>
      <c r="J5" s="181"/>
      <c r="K5" s="181"/>
      <c r="L5" s="181"/>
      <c r="M5" s="181"/>
      <c r="N5" s="185"/>
      <c r="O5" s="261"/>
      <c r="P5" s="261"/>
    </row>
    <row r="6" spans="1:27" ht="15" customHeight="1">
      <c r="A6" s="182" t="s">
        <v>2</v>
      </c>
      <c r="B6" s="182"/>
      <c r="C6" s="182"/>
      <c r="D6" s="183"/>
      <c r="E6" s="183"/>
      <c r="F6" s="183"/>
      <c r="G6" s="184" t="s">
        <v>3</v>
      </c>
      <c r="H6" s="184"/>
      <c r="I6" s="184"/>
      <c r="J6" s="183"/>
      <c r="K6" s="183"/>
      <c r="L6" s="183"/>
      <c r="M6" s="183"/>
      <c r="N6" s="185"/>
      <c r="O6" s="163"/>
      <c r="P6" s="164"/>
    </row>
    <row r="7" spans="1:27" ht="15" customHeight="1">
      <c r="A7" s="184" t="s">
        <v>4</v>
      </c>
      <c r="B7" s="184"/>
      <c r="C7" s="184"/>
      <c r="D7" s="183"/>
      <c r="E7" s="183"/>
      <c r="F7" s="183"/>
      <c r="G7" s="184" t="s">
        <v>3</v>
      </c>
      <c r="H7" s="184"/>
      <c r="I7" s="184"/>
      <c r="J7" s="183"/>
      <c r="K7" s="183"/>
      <c r="L7" s="183"/>
      <c r="M7" s="183"/>
      <c r="N7" s="185"/>
      <c r="O7" s="170"/>
      <c r="P7" s="171"/>
    </row>
    <row r="8" spans="1:27" ht="15" customHeight="1">
      <c r="A8" s="184" t="s">
        <v>5</v>
      </c>
      <c r="B8" s="184"/>
      <c r="C8" s="184"/>
      <c r="D8" s="183"/>
      <c r="E8" s="183"/>
      <c r="F8" s="183"/>
      <c r="G8" s="184" t="s">
        <v>9</v>
      </c>
      <c r="H8" s="184"/>
      <c r="I8" s="184"/>
      <c r="J8" s="183"/>
      <c r="K8" s="183"/>
      <c r="L8" s="183"/>
      <c r="M8" s="183"/>
      <c r="N8" s="185"/>
      <c r="O8" s="170"/>
      <c r="P8" s="171"/>
    </row>
    <row r="9" spans="1:27" ht="15" customHeight="1">
      <c r="A9" s="184" t="s">
        <v>6</v>
      </c>
      <c r="B9" s="184"/>
      <c r="C9" s="184"/>
      <c r="D9" s="183"/>
      <c r="E9" s="183"/>
      <c r="F9" s="183"/>
      <c r="G9" s="184" t="s">
        <v>10</v>
      </c>
      <c r="H9" s="184"/>
      <c r="I9" s="184"/>
      <c r="J9" s="183"/>
      <c r="K9" s="183"/>
      <c r="L9" s="183"/>
      <c r="M9" s="183"/>
      <c r="N9" s="185"/>
      <c r="O9" s="170"/>
      <c r="P9" s="171"/>
    </row>
    <row r="10" spans="1:27" ht="15" customHeight="1">
      <c r="A10" s="184" t="s">
        <v>7</v>
      </c>
      <c r="B10" s="184"/>
      <c r="C10" s="184"/>
      <c r="D10" s="183"/>
      <c r="E10" s="183"/>
      <c r="F10" s="183"/>
      <c r="G10" s="184" t="s">
        <v>11</v>
      </c>
      <c r="H10" s="184"/>
      <c r="I10" s="184"/>
      <c r="J10" s="189">
        <v>45231</v>
      </c>
      <c r="K10" s="183"/>
      <c r="L10" s="183"/>
      <c r="M10" s="183"/>
      <c r="N10" s="185"/>
      <c r="O10" s="170"/>
      <c r="P10" s="171"/>
    </row>
    <row r="11" spans="1:27" ht="15" customHeight="1">
      <c r="A11" s="184" t="s">
        <v>12</v>
      </c>
      <c r="B11" s="184"/>
      <c r="C11" s="184"/>
      <c r="D11" s="190">
        <v>45264</v>
      </c>
      <c r="E11" s="183"/>
      <c r="F11" s="183"/>
      <c r="G11" s="184" t="s">
        <v>13</v>
      </c>
      <c r="H11" s="184"/>
      <c r="I11" s="184"/>
      <c r="J11" s="183"/>
      <c r="K11" s="183"/>
      <c r="L11" s="183"/>
      <c r="M11" s="183"/>
      <c r="N11" s="185"/>
      <c r="O11" s="170"/>
      <c r="P11" s="171"/>
    </row>
    <row r="12" spans="1:27" ht="15" customHeight="1">
      <c r="A12" s="184" t="s">
        <v>14</v>
      </c>
      <c r="B12" s="184"/>
      <c r="C12" s="184"/>
      <c r="D12" s="183">
        <v>2280.46</v>
      </c>
      <c r="E12" s="183"/>
      <c r="F12" s="183"/>
      <c r="G12" s="184" t="s">
        <v>40</v>
      </c>
      <c r="H12" s="184"/>
      <c r="I12" s="184"/>
      <c r="J12" s="183">
        <f>G50+D12</f>
        <v>5290.84</v>
      </c>
      <c r="K12" s="183"/>
      <c r="L12" s="183"/>
      <c r="M12" s="183"/>
      <c r="N12" s="185"/>
      <c r="O12" s="170"/>
      <c r="P12" s="171"/>
    </row>
    <row r="13" spans="1:27" ht="15" customHeight="1">
      <c r="A13" s="184" t="s">
        <v>41</v>
      </c>
      <c r="B13" s="184"/>
      <c r="C13" s="184"/>
      <c r="D13" s="183">
        <v>30</v>
      </c>
      <c r="E13" s="183"/>
      <c r="F13" s="183"/>
      <c r="G13" s="184" t="s">
        <v>42</v>
      </c>
      <c r="H13" s="184"/>
      <c r="I13" s="184"/>
      <c r="J13" s="183">
        <v>30</v>
      </c>
      <c r="K13" s="183"/>
      <c r="L13" s="183"/>
      <c r="M13" s="183"/>
      <c r="N13" s="185"/>
      <c r="O13" s="170"/>
      <c r="P13" s="171"/>
    </row>
    <row r="14" spans="1:27" ht="15" customHeight="1">
      <c r="A14" s="184" t="s">
        <v>43</v>
      </c>
      <c r="B14" s="184"/>
      <c r="C14" s="184"/>
      <c r="D14" s="183">
        <v>20</v>
      </c>
      <c r="E14" s="183"/>
      <c r="F14" s="183"/>
      <c r="G14" s="184" t="s">
        <v>43</v>
      </c>
      <c r="H14" s="184"/>
      <c r="I14" s="184"/>
      <c r="J14" s="183">
        <f>D14</f>
        <v>20</v>
      </c>
      <c r="K14" s="183"/>
      <c r="L14" s="183"/>
      <c r="M14" s="183"/>
      <c r="N14" s="185"/>
      <c r="O14" s="170"/>
      <c r="P14" s="171"/>
    </row>
    <row r="15" spans="1:27" ht="15" customHeight="1">
      <c r="A15" s="184" t="s">
        <v>69</v>
      </c>
      <c r="B15" s="184"/>
      <c r="C15" s="184"/>
      <c r="D15" s="183">
        <f>D13-D14</f>
        <v>10</v>
      </c>
      <c r="E15" s="183"/>
      <c r="F15" s="183"/>
      <c r="G15" s="184" t="s">
        <v>69</v>
      </c>
      <c r="H15" s="184"/>
      <c r="I15" s="184"/>
      <c r="J15" s="183">
        <f>J13-J14</f>
        <v>10</v>
      </c>
      <c r="K15" s="183"/>
      <c r="L15" s="183"/>
      <c r="M15" s="183"/>
      <c r="N15" s="185"/>
      <c r="O15" s="170"/>
      <c r="P15" s="171"/>
    </row>
    <row r="16" spans="1:27" ht="15" customHeight="1">
      <c r="A16" s="184" t="s">
        <v>64</v>
      </c>
      <c r="B16" s="184"/>
      <c r="C16" s="184"/>
      <c r="D16" s="183">
        <v>19595.71</v>
      </c>
      <c r="E16" s="183"/>
      <c r="F16" s="183"/>
      <c r="G16" s="184" t="s">
        <v>63</v>
      </c>
      <c r="H16" s="184"/>
      <c r="I16" s="184"/>
      <c r="J16" s="196">
        <f>J12/D16</f>
        <v>0.26999991324631772</v>
      </c>
      <c r="K16" s="196"/>
      <c r="L16" s="196"/>
      <c r="M16" s="196"/>
      <c r="N16" s="185"/>
      <c r="O16" s="170"/>
      <c r="P16" s="171"/>
    </row>
    <row r="17" spans="1:16" ht="29.25" customHeight="1">
      <c r="A17" s="184" t="s">
        <v>8</v>
      </c>
      <c r="B17" s="184"/>
      <c r="C17" s="184"/>
      <c r="D17" s="183"/>
      <c r="E17" s="183"/>
      <c r="F17" s="183"/>
      <c r="G17" s="183"/>
      <c r="H17" s="183"/>
      <c r="I17" s="183"/>
      <c r="J17" s="183"/>
      <c r="K17" s="183"/>
      <c r="L17" s="183"/>
      <c r="M17" s="183"/>
      <c r="N17" s="185"/>
      <c r="O17" s="165"/>
      <c r="P17" s="166"/>
    </row>
    <row r="18" spans="1:16" ht="15.75">
      <c r="A18" s="195" t="s">
        <v>15</v>
      </c>
      <c r="B18" s="195"/>
      <c r="C18" s="195"/>
      <c r="D18" s="195"/>
      <c r="E18" s="195"/>
      <c r="F18" s="195"/>
      <c r="G18" s="195"/>
      <c r="H18" s="195"/>
      <c r="I18" s="195"/>
      <c r="J18" s="195"/>
      <c r="K18" s="195"/>
      <c r="L18" s="195"/>
      <c r="M18" s="195"/>
      <c r="N18" s="13"/>
      <c r="O18" s="168"/>
      <c r="P18" s="169"/>
    </row>
    <row r="19" spans="1:16" ht="15" customHeight="1">
      <c r="A19" s="214"/>
      <c r="B19" s="214"/>
      <c r="C19" s="257"/>
      <c r="D19" s="257"/>
      <c r="E19" s="257"/>
      <c r="F19" s="257"/>
      <c r="G19" s="178" t="s">
        <v>30</v>
      </c>
      <c r="H19" s="214" t="s">
        <v>31</v>
      </c>
      <c r="I19" s="212"/>
      <c r="J19" s="212"/>
      <c r="K19" s="212"/>
      <c r="L19" s="214" t="s">
        <v>32</v>
      </c>
      <c r="M19" s="212"/>
      <c r="N19" s="230"/>
      <c r="O19" s="163"/>
      <c r="P19" s="164"/>
    </row>
    <row r="20" spans="1:16">
      <c r="A20" s="214"/>
      <c r="B20" s="214"/>
      <c r="C20" s="257"/>
      <c r="D20" s="257"/>
      <c r="E20" s="257"/>
      <c r="F20" s="257"/>
      <c r="G20" s="178"/>
      <c r="H20" s="212"/>
      <c r="I20" s="212"/>
      <c r="J20" s="212"/>
      <c r="K20" s="212"/>
      <c r="L20" s="212"/>
      <c r="M20" s="212"/>
      <c r="N20" s="230"/>
      <c r="O20" s="170"/>
      <c r="P20" s="171"/>
    </row>
    <row r="21" spans="1:16" ht="30" customHeight="1">
      <c r="A21" s="214"/>
      <c r="B21" s="214"/>
      <c r="C21" s="257"/>
      <c r="D21" s="257"/>
      <c r="E21" s="257"/>
      <c r="F21" s="257"/>
      <c r="G21" s="178"/>
      <c r="H21" s="212"/>
      <c r="I21" s="212"/>
      <c r="J21" s="212"/>
      <c r="K21" s="212"/>
      <c r="L21" s="212"/>
      <c r="M21" s="212"/>
      <c r="N21" s="230"/>
      <c r="O21" s="165"/>
      <c r="P21" s="166"/>
    </row>
    <row r="22" spans="1:16" ht="15" customHeight="1">
      <c r="A22" s="192" t="s">
        <v>16</v>
      </c>
      <c r="B22" s="192"/>
      <c r="C22" s="184" t="s">
        <v>17</v>
      </c>
      <c r="D22" s="184"/>
      <c r="E22" s="184"/>
      <c r="F22" s="184"/>
      <c r="G22" s="61">
        <v>0</v>
      </c>
      <c r="H22" s="256">
        <f>$G22/$D$13*$D$14</f>
        <v>0</v>
      </c>
      <c r="I22" s="256"/>
      <c r="J22" s="256"/>
      <c r="K22" s="256"/>
      <c r="L22" s="256">
        <f>G22-H22</f>
        <v>0</v>
      </c>
      <c r="M22" s="256"/>
      <c r="N22" s="231"/>
      <c r="O22" s="163"/>
      <c r="P22" s="164"/>
    </row>
    <row r="23" spans="1:16" ht="15.75">
      <c r="A23" s="192"/>
      <c r="B23" s="192"/>
      <c r="C23" s="184" t="s">
        <v>18</v>
      </c>
      <c r="D23" s="184"/>
      <c r="E23" s="184"/>
      <c r="F23" s="184"/>
      <c r="G23" s="61">
        <v>0</v>
      </c>
      <c r="H23" s="256">
        <f t="shared" ref="H23:H38" si="0">$G23/$D$13*$D$14</f>
        <v>0</v>
      </c>
      <c r="I23" s="256"/>
      <c r="J23" s="256"/>
      <c r="K23" s="256"/>
      <c r="L23" s="256">
        <f t="shared" ref="L23:L38" si="1">G23-H23</f>
        <v>0</v>
      </c>
      <c r="M23" s="256"/>
      <c r="N23" s="231"/>
      <c r="O23" s="170"/>
      <c r="P23" s="171"/>
    </row>
    <row r="24" spans="1:16" ht="15.75">
      <c r="A24" s="192"/>
      <c r="B24" s="192"/>
      <c r="C24" s="184" t="s">
        <v>19</v>
      </c>
      <c r="D24" s="184"/>
      <c r="E24" s="184"/>
      <c r="F24" s="184"/>
      <c r="G24" s="61">
        <v>0</v>
      </c>
      <c r="H24" s="256">
        <f t="shared" si="0"/>
        <v>0</v>
      </c>
      <c r="I24" s="256"/>
      <c r="J24" s="256"/>
      <c r="K24" s="256"/>
      <c r="L24" s="256">
        <f t="shared" si="1"/>
        <v>0</v>
      </c>
      <c r="M24" s="256"/>
      <c r="N24" s="231"/>
      <c r="O24" s="170"/>
      <c r="P24" s="171"/>
    </row>
    <row r="25" spans="1:16" ht="15.75">
      <c r="A25" s="192"/>
      <c r="B25" s="192"/>
      <c r="C25" s="184" t="s">
        <v>20</v>
      </c>
      <c r="D25" s="184"/>
      <c r="E25" s="184"/>
      <c r="F25" s="184"/>
      <c r="G25" s="61">
        <v>0</v>
      </c>
      <c r="H25" s="256">
        <f t="shared" si="0"/>
        <v>0</v>
      </c>
      <c r="I25" s="256"/>
      <c r="J25" s="256"/>
      <c r="K25" s="256"/>
      <c r="L25" s="256">
        <f t="shared" si="1"/>
        <v>0</v>
      </c>
      <c r="M25" s="256"/>
      <c r="N25" s="231"/>
      <c r="O25" s="170"/>
      <c r="P25" s="171"/>
    </row>
    <row r="26" spans="1:16" ht="15.75">
      <c r="A26" s="192"/>
      <c r="B26" s="192"/>
      <c r="C26" s="184" t="s">
        <v>21</v>
      </c>
      <c r="D26" s="184"/>
      <c r="E26" s="184"/>
      <c r="F26" s="184"/>
      <c r="G26" s="61">
        <v>0</v>
      </c>
      <c r="H26" s="256">
        <f t="shared" si="0"/>
        <v>0</v>
      </c>
      <c r="I26" s="256"/>
      <c r="J26" s="256"/>
      <c r="K26" s="256"/>
      <c r="L26" s="256">
        <f t="shared" si="1"/>
        <v>0</v>
      </c>
      <c r="M26" s="256"/>
      <c r="N26" s="231"/>
      <c r="O26" s="170"/>
      <c r="P26" s="171"/>
    </row>
    <row r="27" spans="1:16" ht="15.75">
      <c r="A27" s="192"/>
      <c r="B27" s="192"/>
      <c r="C27" s="252" t="s">
        <v>100</v>
      </c>
      <c r="D27" s="252"/>
      <c r="E27" s="252"/>
      <c r="F27" s="252"/>
      <c r="G27" s="61">
        <v>1158.77</v>
      </c>
      <c r="H27" s="256">
        <f>G27</f>
        <v>1158.77</v>
      </c>
      <c r="I27" s="256"/>
      <c r="J27" s="256"/>
      <c r="K27" s="256"/>
      <c r="L27" s="256">
        <f t="shared" si="1"/>
        <v>0</v>
      </c>
      <c r="M27" s="256"/>
      <c r="N27" s="231"/>
      <c r="O27" s="170"/>
      <c r="P27" s="171"/>
    </row>
    <row r="28" spans="1:16" ht="15.75">
      <c r="A28" s="192"/>
      <c r="B28" s="192"/>
      <c r="C28" s="184" t="s">
        <v>101</v>
      </c>
      <c r="D28" s="184"/>
      <c r="E28" s="184"/>
      <c r="F28" s="184"/>
      <c r="G28" s="61">
        <v>637.25</v>
      </c>
      <c r="H28" s="256">
        <f>G28</f>
        <v>637.25</v>
      </c>
      <c r="I28" s="256"/>
      <c r="J28" s="256"/>
      <c r="K28" s="256"/>
      <c r="L28" s="256">
        <f t="shared" si="1"/>
        <v>0</v>
      </c>
      <c r="M28" s="256"/>
      <c r="N28" s="231"/>
      <c r="O28" s="170"/>
      <c r="P28" s="171"/>
    </row>
    <row r="29" spans="1:16" ht="15.75">
      <c r="A29" s="192"/>
      <c r="B29" s="192"/>
      <c r="C29" s="184" t="s">
        <v>107</v>
      </c>
      <c r="D29" s="184"/>
      <c r="E29" s="184"/>
      <c r="F29" s="184"/>
      <c r="G29" s="61">
        <v>0</v>
      </c>
      <c r="H29" s="256">
        <f>G29</f>
        <v>0</v>
      </c>
      <c r="I29" s="256"/>
      <c r="J29" s="256"/>
      <c r="K29" s="256"/>
      <c r="L29" s="256">
        <f t="shared" si="1"/>
        <v>0</v>
      </c>
      <c r="M29" s="256"/>
      <c r="N29" s="231"/>
      <c r="O29" s="170"/>
      <c r="P29" s="171"/>
    </row>
    <row r="30" spans="1:16" ht="15.75">
      <c r="A30" s="192"/>
      <c r="B30" s="192"/>
      <c r="C30" s="184" t="s">
        <v>22</v>
      </c>
      <c r="D30" s="184"/>
      <c r="E30" s="184"/>
      <c r="F30" s="184"/>
      <c r="G30" s="61">
        <v>0</v>
      </c>
      <c r="H30" s="256">
        <f>G30</f>
        <v>0</v>
      </c>
      <c r="I30" s="256"/>
      <c r="J30" s="256"/>
      <c r="K30" s="256"/>
      <c r="L30" s="256">
        <f t="shared" si="1"/>
        <v>0</v>
      </c>
      <c r="M30" s="256"/>
      <c r="N30" s="231"/>
      <c r="O30" s="170"/>
      <c r="P30" s="171"/>
    </row>
    <row r="31" spans="1:16" ht="15.75">
      <c r="A31" s="192"/>
      <c r="B31" s="192"/>
      <c r="C31" s="184" t="s">
        <v>23</v>
      </c>
      <c r="D31" s="184"/>
      <c r="E31" s="184"/>
      <c r="F31" s="184"/>
      <c r="G31" s="61">
        <v>0</v>
      </c>
      <c r="H31" s="256">
        <f t="shared" si="0"/>
        <v>0</v>
      </c>
      <c r="I31" s="256"/>
      <c r="J31" s="256"/>
      <c r="K31" s="256"/>
      <c r="L31" s="256">
        <f t="shared" si="1"/>
        <v>0</v>
      </c>
      <c r="M31" s="256"/>
      <c r="N31" s="231"/>
      <c r="O31" s="170"/>
      <c r="P31" s="171"/>
    </row>
    <row r="32" spans="1:16" ht="15.75">
      <c r="A32" s="192"/>
      <c r="B32" s="192"/>
      <c r="C32" s="184" t="s">
        <v>24</v>
      </c>
      <c r="D32" s="184"/>
      <c r="E32" s="184"/>
      <c r="F32" s="184"/>
      <c r="G32" s="61">
        <v>21987.5</v>
      </c>
      <c r="H32" s="256">
        <f t="shared" si="0"/>
        <v>14658.333333333332</v>
      </c>
      <c r="I32" s="256"/>
      <c r="J32" s="256"/>
      <c r="K32" s="256"/>
      <c r="L32" s="256">
        <f t="shared" si="1"/>
        <v>7329.1666666666679</v>
      </c>
      <c r="M32" s="256"/>
      <c r="N32" s="231"/>
      <c r="O32" s="170"/>
      <c r="P32" s="171"/>
    </row>
    <row r="33" spans="1:18" ht="15.75">
      <c r="A33" s="192"/>
      <c r="B33" s="192"/>
      <c r="C33" s="184" t="s">
        <v>25</v>
      </c>
      <c r="D33" s="184"/>
      <c r="E33" s="184"/>
      <c r="F33" s="184"/>
      <c r="G33" s="61">
        <v>11457.67</v>
      </c>
      <c r="H33" s="256">
        <f t="shared" si="0"/>
        <v>7638.4466666666667</v>
      </c>
      <c r="I33" s="256"/>
      <c r="J33" s="256"/>
      <c r="K33" s="256"/>
      <c r="L33" s="256">
        <f t="shared" si="1"/>
        <v>3819.2233333333334</v>
      </c>
      <c r="M33" s="256"/>
      <c r="N33" s="231"/>
      <c r="O33" s="170"/>
      <c r="P33" s="171"/>
    </row>
    <row r="34" spans="1:18" ht="15.75">
      <c r="A34" s="192"/>
      <c r="B34" s="192"/>
      <c r="C34" s="184" t="s">
        <v>26</v>
      </c>
      <c r="D34" s="184"/>
      <c r="E34" s="184"/>
      <c r="F34" s="184"/>
      <c r="G34" s="61">
        <v>0</v>
      </c>
      <c r="H34" s="256">
        <f t="shared" si="0"/>
        <v>0</v>
      </c>
      <c r="I34" s="256"/>
      <c r="J34" s="256"/>
      <c r="K34" s="256"/>
      <c r="L34" s="256">
        <f t="shared" si="1"/>
        <v>0</v>
      </c>
      <c r="M34" s="256"/>
      <c r="N34" s="231"/>
      <c r="O34" s="170"/>
      <c r="P34" s="171"/>
    </row>
    <row r="35" spans="1:18" ht="15.75">
      <c r="A35" s="192"/>
      <c r="B35" s="192"/>
      <c r="C35" s="184" t="s">
        <v>27</v>
      </c>
      <c r="D35" s="184"/>
      <c r="E35" s="184"/>
      <c r="F35" s="184"/>
      <c r="G35" s="61">
        <v>0</v>
      </c>
      <c r="H35" s="256">
        <f t="shared" si="0"/>
        <v>0</v>
      </c>
      <c r="I35" s="256"/>
      <c r="J35" s="256"/>
      <c r="K35" s="256"/>
      <c r="L35" s="256">
        <f t="shared" si="1"/>
        <v>0</v>
      </c>
      <c r="M35" s="256"/>
      <c r="N35" s="231"/>
      <c r="O35" s="170"/>
      <c r="P35" s="171"/>
    </row>
    <row r="36" spans="1:18" ht="15.75">
      <c r="A36" s="192"/>
      <c r="B36" s="192"/>
      <c r="C36" s="184" t="s">
        <v>28</v>
      </c>
      <c r="D36" s="184"/>
      <c r="E36" s="184"/>
      <c r="F36" s="184"/>
      <c r="G36" s="61">
        <v>0</v>
      </c>
      <c r="H36" s="256">
        <f t="shared" si="0"/>
        <v>0</v>
      </c>
      <c r="I36" s="256"/>
      <c r="J36" s="256"/>
      <c r="K36" s="256"/>
      <c r="L36" s="256">
        <f t="shared" si="1"/>
        <v>0</v>
      </c>
      <c r="M36" s="256"/>
      <c r="N36" s="231"/>
      <c r="O36" s="170"/>
      <c r="P36" s="171"/>
      <c r="R36" s="11"/>
    </row>
    <row r="37" spans="1:18" ht="15.75">
      <c r="A37" s="192"/>
      <c r="B37" s="192"/>
      <c r="C37" s="184" t="s">
        <v>51</v>
      </c>
      <c r="D37" s="184"/>
      <c r="E37" s="184"/>
      <c r="F37" s="184"/>
      <c r="G37" s="61">
        <v>8138.89</v>
      </c>
      <c r="H37" s="256">
        <f t="shared" si="0"/>
        <v>5425.9266666666663</v>
      </c>
      <c r="I37" s="256"/>
      <c r="J37" s="256"/>
      <c r="K37" s="256"/>
      <c r="L37" s="256">
        <f t="shared" si="1"/>
        <v>2712.963333333334</v>
      </c>
      <c r="M37" s="256"/>
      <c r="N37" s="231"/>
      <c r="O37" s="170"/>
      <c r="P37" s="171"/>
    </row>
    <row r="38" spans="1:18" ht="15.75">
      <c r="A38" s="192"/>
      <c r="B38" s="192"/>
      <c r="C38" s="184" t="s">
        <v>104</v>
      </c>
      <c r="D38" s="184"/>
      <c r="E38" s="184"/>
      <c r="F38" s="184"/>
      <c r="G38" s="61">
        <v>0</v>
      </c>
      <c r="H38" s="256">
        <f t="shared" si="0"/>
        <v>0</v>
      </c>
      <c r="I38" s="256"/>
      <c r="J38" s="256"/>
      <c r="K38" s="256"/>
      <c r="L38" s="256">
        <f t="shared" si="1"/>
        <v>0</v>
      </c>
      <c r="M38" s="256"/>
      <c r="N38" s="231"/>
      <c r="O38" s="165"/>
      <c r="P38" s="166"/>
    </row>
    <row r="39" spans="1:18" ht="18.75">
      <c r="A39" s="200" t="s">
        <v>33</v>
      </c>
      <c r="B39" s="200"/>
      <c r="C39" s="198"/>
      <c r="D39" s="198"/>
      <c r="E39" s="198"/>
      <c r="F39" s="198"/>
      <c r="G39" s="3">
        <f>SUM(G22:G38)</f>
        <v>43380.08</v>
      </c>
      <c r="H39" s="236">
        <f>SUM(H22:K38)</f>
        <v>29518.726666666666</v>
      </c>
      <c r="I39" s="198"/>
      <c r="J39" s="198"/>
      <c r="K39" s="198"/>
      <c r="L39" s="237">
        <f>G39-H39</f>
        <v>13861.353333333336</v>
      </c>
      <c r="M39" s="237"/>
      <c r="N39" s="26">
        <v>1</v>
      </c>
      <c r="O39" s="168"/>
      <c r="P39" s="169"/>
    </row>
    <row r="40" spans="1:18" ht="15.75">
      <c r="A40" s="195" t="s">
        <v>39</v>
      </c>
      <c r="B40" s="195"/>
      <c r="C40" s="195"/>
      <c r="D40" s="195"/>
      <c r="E40" s="195"/>
      <c r="F40" s="195"/>
      <c r="G40" s="195"/>
      <c r="H40" s="195"/>
      <c r="I40" s="195"/>
      <c r="J40" s="195"/>
      <c r="K40" s="195"/>
      <c r="L40" s="195"/>
      <c r="M40" s="195"/>
      <c r="N40" s="13"/>
      <c r="O40" s="168"/>
      <c r="P40" s="169"/>
    </row>
    <row r="41" spans="1:18" ht="31.5" customHeight="1">
      <c r="A41" s="255"/>
      <c r="B41" s="255"/>
      <c r="C41" s="212" t="s">
        <v>35</v>
      </c>
      <c r="D41" s="212"/>
      <c r="E41" s="212"/>
      <c r="F41" s="212"/>
      <c r="G41" s="68" t="s">
        <v>36</v>
      </c>
      <c r="H41" s="214" t="s">
        <v>37</v>
      </c>
      <c r="I41" s="214"/>
      <c r="J41" s="214"/>
      <c r="K41" s="214"/>
      <c r="L41" s="214" t="s">
        <v>38</v>
      </c>
      <c r="M41" s="214"/>
      <c r="N41" s="72"/>
      <c r="O41" s="68" t="s">
        <v>61</v>
      </c>
      <c r="P41" s="68" t="s">
        <v>62</v>
      </c>
    </row>
    <row r="42" spans="1:18" ht="15" customHeight="1">
      <c r="A42" s="192" t="s">
        <v>105</v>
      </c>
      <c r="B42" s="192"/>
      <c r="C42" s="252" t="s">
        <v>93</v>
      </c>
      <c r="D42" s="252"/>
      <c r="E42" s="252"/>
      <c r="F42" s="252"/>
      <c r="G42" s="69">
        <v>1879.27</v>
      </c>
      <c r="H42" s="253">
        <f>$G42/$J$13*$J$14</f>
        <v>1252.8466666666666</v>
      </c>
      <c r="I42" s="253"/>
      <c r="J42" s="253"/>
      <c r="K42" s="253"/>
      <c r="L42" s="253">
        <f>G42-H42</f>
        <v>626.4233333333334</v>
      </c>
      <c r="M42" s="253"/>
      <c r="N42" s="254"/>
      <c r="O42" s="250">
        <f>L42+L43</f>
        <v>1053.5300000000002</v>
      </c>
      <c r="P42" s="71"/>
    </row>
    <row r="43" spans="1:18" ht="15.75">
      <c r="A43" s="192"/>
      <c r="B43" s="192"/>
      <c r="C43" s="252" t="s">
        <v>92</v>
      </c>
      <c r="D43" s="252"/>
      <c r="E43" s="252"/>
      <c r="F43" s="252"/>
      <c r="G43" s="69">
        <v>1281.32</v>
      </c>
      <c r="H43" s="253">
        <f t="shared" ref="H43:H45" si="2">$G43/$J$13*$J$14</f>
        <v>854.21333333333325</v>
      </c>
      <c r="I43" s="253"/>
      <c r="J43" s="253"/>
      <c r="K43" s="253"/>
      <c r="L43" s="253">
        <f t="shared" ref="L43:L45" si="3">G43-H43</f>
        <v>427.10666666666668</v>
      </c>
      <c r="M43" s="253"/>
      <c r="N43" s="254"/>
      <c r="O43" s="251"/>
      <c r="P43" s="71"/>
    </row>
    <row r="44" spans="1:18" ht="15.75">
      <c r="A44" s="192"/>
      <c r="B44" s="192"/>
      <c r="C44" s="252" t="s">
        <v>94</v>
      </c>
      <c r="D44" s="252"/>
      <c r="E44" s="252"/>
      <c r="F44" s="252"/>
      <c r="G44" s="69">
        <v>1537.58</v>
      </c>
      <c r="H44" s="253">
        <f t="shared" si="2"/>
        <v>1025.0533333333333</v>
      </c>
      <c r="I44" s="253"/>
      <c r="J44" s="253"/>
      <c r="K44" s="253"/>
      <c r="L44" s="253">
        <f t="shared" si="3"/>
        <v>512.52666666666664</v>
      </c>
      <c r="M44" s="253"/>
      <c r="N44" s="254"/>
      <c r="O44" s="71"/>
      <c r="P44" s="250">
        <f>L44+L45</f>
        <v>797.26333333333332</v>
      </c>
    </row>
    <row r="45" spans="1:18" ht="15.75">
      <c r="A45" s="192"/>
      <c r="B45" s="192"/>
      <c r="C45" s="252" t="s">
        <v>91</v>
      </c>
      <c r="D45" s="252"/>
      <c r="E45" s="252"/>
      <c r="F45" s="252"/>
      <c r="G45" s="69">
        <v>854.21</v>
      </c>
      <c r="H45" s="253">
        <f t="shared" si="2"/>
        <v>569.47333333333336</v>
      </c>
      <c r="I45" s="253"/>
      <c r="J45" s="253"/>
      <c r="K45" s="253"/>
      <c r="L45" s="253">
        <f t="shared" si="3"/>
        <v>284.73666666666668</v>
      </c>
      <c r="M45" s="253"/>
      <c r="N45" s="254"/>
      <c r="O45" s="71"/>
      <c r="P45" s="251"/>
    </row>
    <row r="46" spans="1:18" ht="18.75">
      <c r="A46" s="200" t="s">
        <v>33</v>
      </c>
      <c r="B46" s="200"/>
      <c r="C46" s="200"/>
      <c r="D46" s="200"/>
      <c r="E46" s="200"/>
      <c r="F46" s="200"/>
      <c r="G46" s="3"/>
      <c r="H46" s="236"/>
      <c r="I46" s="236"/>
      <c r="J46" s="236"/>
      <c r="K46" s="236"/>
      <c r="L46" s="237">
        <f>SUM(L42:M45)</f>
        <v>1850.7933333333335</v>
      </c>
      <c r="M46" s="237"/>
      <c r="N46" s="26">
        <v>2</v>
      </c>
      <c r="O46" s="168"/>
      <c r="P46" s="169"/>
    </row>
    <row r="47" spans="1:18" ht="15.75">
      <c r="A47" s="195" t="s">
        <v>44</v>
      </c>
      <c r="B47" s="195"/>
      <c r="C47" s="195"/>
      <c r="D47" s="195"/>
      <c r="E47" s="195"/>
      <c r="F47" s="195"/>
      <c r="G47" s="195"/>
      <c r="H47" s="195"/>
      <c r="I47" s="195"/>
      <c r="J47" s="195"/>
      <c r="K47" s="195"/>
      <c r="L47" s="195"/>
      <c r="M47" s="195"/>
      <c r="N47" s="34"/>
      <c r="O47" s="168"/>
      <c r="P47" s="169"/>
    </row>
    <row r="48" spans="1:18" ht="15" customHeight="1">
      <c r="A48" s="192" t="s">
        <v>45</v>
      </c>
      <c r="B48" s="192"/>
      <c r="C48" s="200" t="s">
        <v>46</v>
      </c>
      <c r="D48" s="200"/>
      <c r="E48" s="200"/>
      <c r="F48" s="200"/>
      <c r="G48" s="204" t="s">
        <v>47</v>
      </c>
      <c r="H48" s="204" t="s">
        <v>53</v>
      </c>
      <c r="I48" s="204"/>
      <c r="J48" s="204"/>
      <c r="K48" s="204"/>
      <c r="L48" s="204" t="s">
        <v>48</v>
      </c>
      <c r="M48" s="204"/>
      <c r="N48" s="233"/>
      <c r="O48" s="163"/>
      <c r="P48" s="164"/>
    </row>
    <row r="49" spans="1:16" ht="51" customHeight="1">
      <c r="A49" s="192"/>
      <c r="B49" s="192"/>
      <c r="C49" s="200"/>
      <c r="D49" s="200"/>
      <c r="E49" s="200"/>
      <c r="F49" s="200"/>
      <c r="G49" s="204"/>
      <c r="H49" s="204"/>
      <c r="I49" s="204"/>
      <c r="J49" s="204"/>
      <c r="K49" s="204"/>
      <c r="L49" s="204"/>
      <c r="M49" s="204"/>
      <c r="N49" s="233"/>
      <c r="O49" s="165"/>
      <c r="P49" s="166"/>
    </row>
    <row r="50" spans="1:16">
      <c r="A50" s="192"/>
      <c r="B50" s="192"/>
      <c r="C50" s="197" t="s">
        <v>49</v>
      </c>
      <c r="D50" s="197"/>
      <c r="E50" s="197"/>
      <c r="F50" s="197"/>
      <c r="G50" s="1">
        <v>3010.38</v>
      </c>
      <c r="H50" s="236">
        <f>(J12/D13*D14)-(D12)</f>
        <v>1246.7666666666664</v>
      </c>
      <c r="I50" s="236"/>
      <c r="J50" s="236"/>
      <c r="K50" s="236"/>
      <c r="L50" s="236">
        <f>IF(H50&lt;=0,G50,G50-H50)</f>
        <v>1763.6133333333337</v>
      </c>
      <c r="M50" s="236"/>
      <c r="N50" s="231"/>
      <c r="O50" s="163"/>
      <c r="P50" s="164"/>
    </row>
    <row r="51" spans="1:16">
      <c r="A51" s="192"/>
      <c r="B51" s="192"/>
      <c r="C51" s="197" t="s">
        <v>50</v>
      </c>
      <c r="D51" s="197"/>
      <c r="E51" s="197"/>
      <c r="F51" s="197"/>
      <c r="G51" s="1">
        <v>213.81</v>
      </c>
      <c r="H51" s="236">
        <f>G51</f>
        <v>213.81</v>
      </c>
      <c r="I51" s="236"/>
      <c r="J51" s="236"/>
      <c r="K51" s="236"/>
      <c r="L51" s="236">
        <f>G51-H51</f>
        <v>0</v>
      </c>
      <c r="M51" s="236"/>
      <c r="N51" s="231"/>
      <c r="O51" s="165"/>
      <c r="P51" s="166"/>
    </row>
    <row r="52" spans="1:16" ht="18.75">
      <c r="A52" s="200" t="s">
        <v>33</v>
      </c>
      <c r="B52" s="200"/>
      <c r="C52" s="198"/>
      <c r="D52" s="198"/>
      <c r="E52" s="198"/>
      <c r="F52" s="198"/>
      <c r="G52" s="1"/>
      <c r="H52" s="236"/>
      <c r="I52" s="236"/>
      <c r="J52" s="236"/>
      <c r="K52" s="236"/>
      <c r="L52" s="237">
        <f>SUM(L50+L51)</f>
        <v>1763.6133333333337</v>
      </c>
      <c r="M52" s="237"/>
      <c r="N52" s="26">
        <v>3</v>
      </c>
      <c r="O52" s="1"/>
      <c r="P52" s="1"/>
    </row>
    <row r="53" spans="1:16" s="59" customFormat="1" ht="18.75" customHeight="1">
      <c r="A53" s="195" t="s">
        <v>102</v>
      </c>
      <c r="B53" s="195"/>
      <c r="C53" s="195"/>
      <c r="D53" s="195"/>
      <c r="E53" s="195"/>
      <c r="F53" s="195"/>
      <c r="G53" s="195"/>
      <c r="H53" s="195"/>
      <c r="I53" s="195"/>
      <c r="J53" s="195"/>
      <c r="K53" s="195"/>
      <c r="L53" s="195"/>
      <c r="M53" s="195"/>
      <c r="N53" s="58"/>
      <c r="O53" s="79"/>
      <c r="P53" s="80"/>
    </row>
    <row r="54" spans="1:16" ht="15" customHeight="1">
      <c r="A54" s="240" t="s">
        <v>103</v>
      </c>
      <c r="B54" s="241"/>
      <c r="C54" s="244" t="s">
        <v>60</v>
      </c>
      <c r="D54" s="245"/>
      <c r="E54" s="245"/>
      <c r="F54" s="246"/>
      <c r="G54" s="213">
        <f>L39-L52</f>
        <v>12097.740000000002</v>
      </c>
      <c r="H54" s="213"/>
      <c r="I54" s="213"/>
      <c r="J54" s="213"/>
      <c r="K54" s="213"/>
      <c r="L54" s="213"/>
      <c r="M54" s="213"/>
      <c r="N54" s="238"/>
      <c r="O54" s="163"/>
      <c r="P54" s="164"/>
    </row>
    <row r="55" spans="1:16">
      <c r="A55" s="242"/>
      <c r="B55" s="243"/>
      <c r="C55" s="247"/>
      <c r="D55" s="248"/>
      <c r="E55" s="248"/>
      <c r="F55" s="249"/>
      <c r="G55" s="213"/>
      <c r="H55" s="213"/>
      <c r="I55" s="213"/>
      <c r="J55" s="213"/>
      <c r="K55" s="213"/>
      <c r="L55" s="213"/>
      <c r="M55" s="213"/>
      <c r="N55" s="239"/>
      <c r="O55" s="165"/>
      <c r="P55" s="166"/>
    </row>
    <row r="57" spans="1:16">
      <c r="L57" s="130"/>
      <c r="M57" s="130"/>
      <c r="N57" s="130"/>
      <c r="O57" s="130"/>
      <c r="P57" s="130"/>
    </row>
    <row r="58" spans="1:16" ht="32.25" customHeight="1">
      <c r="A58" s="207" t="s">
        <v>182</v>
      </c>
      <c r="B58" s="207"/>
      <c r="C58" s="207"/>
      <c r="D58" s="207"/>
      <c r="F58" s="208" t="s">
        <v>183</v>
      </c>
      <c r="G58" s="208"/>
      <c r="H58" s="208"/>
      <c r="I58" s="208"/>
      <c r="J58" s="208"/>
      <c r="L58" s="234"/>
      <c r="M58" s="234"/>
      <c r="N58" s="234"/>
      <c r="O58" s="234"/>
      <c r="P58" s="234"/>
    </row>
    <row r="59" spans="1:16">
      <c r="A59" s="205" t="s">
        <v>54</v>
      </c>
      <c r="B59" s="205"/>
      <c r="C59" s="205"/>
      <c r="D59" s="125">
        <f>H32</f>
        <v>14658.333333333332</v>
      </c>
      <c r="F59" s="205" t="s">
        <v>65</v>
      </c>
      <c r="G59" s="205"/>
      <c r="H59" s="205"/>
      <c r="I59" s="205"/>
      <c r="J59" s="125">
        <f>D16/D13*D14</f>
        <v>13063.806666666667</v>
      </c>
      <c r="L59" s="235"/>
      <c r="M59" s="235"/>
      <c r="N59" s="235"/>
      <c r="O59" s="235"/>
      <c r="P59" s="235"/>
    </row>
    <row r="60" spans="1:16">
      <c r="A60" s="205" t="s">
        <v>55</v>
      </c>
      <c r="B60" s="205"/>
      <c r="C60" s="205"/>
      <c r="D60" s="125">
        <f>H44+H45</f>
        <v>1594.5266666666666</v>
      </c>
      <c r="F60" s="205" t="s">
        <v>66</v>
      </c>
      <c r="G60" s="205"/>
      <c r="H60" s="205"/>
      <c r="I60" s="205"/>
      <c r="J60" s="125">
        <f>(J59*J16)-D12</f>
        <v>1246.7666666666673</v>
      </c>
      <c r="L60" s="235"/>
      <c r="M60" s="235"/>
      <c r="N60" s="235"/>
      <c r="O60" s="235"/>
      <c r="P60" s="235"/>
    </row>
    <row r="61" spans="1:16" ht="30">
      <c r="A61" s="205" t="s">
        <v>56</v>
      </c>
      <c r="B61" s="205"/>
      <c r="C61" s="205"/>
      <c r="D61" s="125">
        <f>D59-D60</f>
        <v>13063.806666666665</v>
      </c>
      <c r="F61" s="205" t="s">
        <v>67</v>
      </c>
      <c r="G61" s="205"/>
      <c r="H61" s="205"/>
      <c r="I61" s="205"/>
      <c r="J61" s="127">
        <f>IF(J60&lt;=0,G50,G50-J60)</f>
        <v>1763.6133333333328</v>
      </c>
      <c r="K61" s="131" t="s">
        <v>185</v>
      </c>
      <c r="L61" s="130"/>
      <c r="M61" s="130"/>
      <c r="N61" s="130"/>
      <c r="O61" s="130"/>
      <c r="P61" s="130"/>
    </row>
    <row r="62" spans="1:16">
      <c r="A62" s="205" t="s">
        <v>57</v>
      </c>
      <c r="B62" s="205"/>
      <c r="C62" s="205"/>
      <c r="D62" s="126">
        <v>0.27</v>
      </c>
      <c r="F62" s="206"/>
      <c r="G62" s="206"/>
      <c r="H62" s="206"/>
      <c r="I62" s="5"/>
      <c r="L62" s="130"/>
      <c r="M62" s="130"/>
      <c r="N62" s="130"/>
      <c r="O62" s="130"/>
      <c r="P62" s="130"/>
    </row>
    <row r="63" spans="1:16">
      <c r="A63" s="205" t="s">
        <v>58</v>
      </c>
      <c r="B63" s="205"/>
      <c r="C63" s="205"/>
      <c r="D63" s="125">
        <f>(D61*D62)-D12</f>
        <v>1246.7678000000001</v>
      </c>
      <c r="F63" s="206"/>
      <c r="G63" s="206"/>
      <c r="H63" s="206"/>
      <c r="I63" s="4"/>
    </row>
    <row r="64" spans="1:16" ht="30">
      <c r="A64" s="205" t="s">
        <v>59</v>
      </c>
      <c r="B64" s="205"/>
      <c r="C64" s="205"/>
      <c r="D64" s="127">
        <f>IF(D63&lt;=0,G50,G50-D63)</f>
        <v>1763.6122</v>
      </c>
      <c r="E64" s="131" t="s">
        <v>185</v>
      </c>
      <c r="F64" s="206"/>
      <c r="G64" s="206"/>
      <c r="H64" s="206"/>
      <c r="I64" s="7"/>
    </row>
    <row r="71" spans="7:7">
      <c r="G71" s="132"/>
    </row>
  </sheetData>
  <mergeCells count="194">
    <mergeCell ref="A1:P1"/>
    <mergeCell ref="A53:M53"/>
    <mergeCell ref="A7:C7"/>
    <mergeCell ref="D7:F7"/>
    <mergeCell ref="G7:I7"/>
    <mergeCell ref="J7:M7"/>
    <mergeCell ref="A8:C8"/>
    <mergeCell ref="D8:F8"/>
    <mergeCell ref="G8:I8"/>
    <mergeCell ref="J8:M8"/>
    <mergeCell ref="A4:P4"/>
    <mergeCell ref="A5:M5"/>
    <mergeCell ref="N5:N17"/>
    <mergeCell ref="O5:P5"/>
    <mergeCell ref="A6:C6"/>
    <mergeCell ref="D6:F6"/>
    <mergeCell ref="G6:I6"/>
    <mergeCell ref="J6:M6"/>
    <mergeCell ref="O6:P17"/>
    <mergeCell ref="A11:C11"/>
    <mergeCell ref="D11:F11"/>
    <mergeCell ref="G11:I11"/>
    <mergeCell ref="J11:M11"/>
    <mergeCell ref="A12:C12"/>
    <mergeCell ref="D12:F12"/>
    <mergeCell ref="G12:I12"/>
    <mergeCell ref="J12:M12"/>
    <mergeCell ref="A9:C9"/>
    <mergeCell ref="D9:F9"/>
    <mergeCell ref="G9:I9"/>
    <mergeCell ref="J9:M9"/>
    <mergeCell ref="A10:C10"/>
    <mergeCell ref="D10:F10"/>
    <mergeCell ref="G10:I10"/>
    <mergeCell ref="J10:M10"/>
    <mergeCell ref="A15:C15"/>
    <mergeCell ref="D15:F15"/>
    <mergeCell ref="G15:I15"/>
    <mergeCell ref="J15:M15"/>
    <mergeCell ref="A16:C16"/>
    <mergeCell ref="D16:F16"/>
    <mergeCell ref="G16:I16"/>
    <mergeCell ref="J16:M16"/>
    <mergeCell ref="A13:C13"/>
    <mergeCell ref="D13:F13"/>
    <mergeCell ref="G13:I13"/>
    <mergeCell ref="J13:M13"/>
    <mergeCell ref="A14:C14"/>
    <mergeCell ref="D14:F14"/>
    <mergeCell ref="G14:I14"/>
    <mergeCell ref="J14:M14"/>
    <mergeCell ref="A17:C17"/>
    <mergeCell ref="D17:M17"/>
    <mergeCell ref="A18:M18"/>
    <mergeCell ref="O18:P18"/>
    <mergeCell ref="A19:B21"/>
    <mergeCell ref="C19:F21"/>
    <mergeCell ref="G19:G21"/>
    <mergeCell ref="H19:K21"/>
    <mergeCell ref="L19:M21"/>
    <mergeCell ref="N19:N21"/>
    <mergeCell ref="C24:F24"/>
    <mergeCell ref="H24:K24"/>
    <mergeCell ref="L24:M24"/>
    <mergeCell ref="C25:F25"/>
    <mergeCell ref="H25:K25"/>
    <mergeCell ref="L25:M25"/>
    <mergeCell ref="O19:P21"/>
    <mergeCell ref="A22:B38"/>
    <mergeCell ref="C22:F22"/>
    <mergeCell ref="H22:K22"/>
    <mergeCell ref="L22:M22"/>
    <mergeCell ref="N22:N38"/>
    <mergeCell ref="O22:P38"/>
    <mergeCell ref="C23:F23"/>
    <mergeCell ref="H23:K23"/>
    <mergeCell ref="L23:M23"/>
    <mergeCell ref="C28:F28"/>
    <mergeCell ref="H28:K28"/>
    <mergeCell ref="L28:M28"/>
    <mergeCell ref="C29:F29"/>
    <mergeCell ref="H29:K29"/>
    <mergeCell ref="L29:M29"/>
    <mergeCell ref="C26:F26"/>
    <mergeCell ref="H26:K26"/>
    <mergeCell ref="L26:M26"/>
    <mergeCell ref="C27:F27"/>
    <mergeCell ref="H27:K27"/>
    <mergeCell ref="L27:M27"/>
    <mergeCell ref="C32:F32"/>
    <mergeCell ref="H32:K32"/>
    <mergeCell ref="L32:M32"/>
    <mergeCell ref="C33:F33"/>
    <mergeCell ref="H33:K33"/>
    <mergeCell ref="L33:M33"/>
    <mergeCell ref="C30:F30"/>
    <mergeCell ref="H30:K30"/>
    <mergeCell ref="L30:M30"/>
    <mergeCell ref="C31:F31"/>
    <mergeCell ref="H31:K31"/>
    <mergeCell ref="L31:M31"/>
    <mergeCell ref="C36:F36"/>
    <mergeCell ref="H36:K36"/>
    <mergeCell ref="L36:M36"/>
    <mergeCell ref="C37:F37"/>
    <mergeCell ref="H37:K37"/>
    <mergeCell ref="L37:M37"/>
    <mergeCell ref="C34:F34"/>
    <mergeCell ref="H34:K34"/>
    <mergeCell ref="L34:M34"/>
    <mergeCell ref="C35:F35"/>
    <mergeCell ref="H35:K35"/>
    <mergeCell ref="L35:M35"/>
    <mergeCell ref="O39:P39"/>
    <mergeCell ref="A40:M40"/>
    <mergeCell ref="O40:P40"/>
    <mergeCell ref="A41:B41"/>
    <mergeCell ref="C41:F41"/>
    <mergeCell ref="H41:K41"/>
    <mergeCell ref="L41:M41"/>
    <mergeCell ref="C38:F38"/>
    <mergeCell ref="H38:K38"/>
    <mergeCell ref="L38:M38"/>
    <mergeCell ref="A39:B39"/>
    <mergeCell ref="C39:F39"/>
    <mergeCell ref="H39:K39"/>
    <mergeCell ref="L39:M39"/>
    <mergeCell ref="L42:M42"/>
    <mergeCell ref="N42:N43"/>
    <mergeCell ref="O42:O43"/>
    <mergeCell ref="C43:F43"/>
    <mergeCell ref="H43:K43"/>
    <mergeCell ref="L43:M43"/>
    <mergeCell ref="C44:F44"/>
    <mergeCell ref="H44:K44"/>
    <mergeCell ref="L44:M44"/>
    <mergeCell ref="N44:N45"/>
    <mergeCell ref="P44:P45"/>
    <mergeCell ref="C45:F45"/>
    <mergeCell ref="H45:K45"/>
    <mergeCell ref="L45:M45"/>
    <mergeCell ref="N50:N51"/>
    <mergeCell ref="O50:P51"/>
    <mergeCell ref="C51:F51"/>
    <mergeCell ref="H51:K51"/>
    <mergeCell ref="L51:M51"/>
    <mergeCell ref="O46:P46"/>
    <mergeCell ref="A47:M47"/>
    <mergeCell ref="O47:P47"/>
    <mergeCell ref="A48:B51"/>
    <mergeCell ref="C48:F49"/>
    <mergeCell ref="G48:G49"/>
    <mergeCell ref="H48:K49"/>
    <mergeCell ref="L48:M49"/>
    <mergeCell ref="N48:N49"/>
    <mergeCell ref="O48:P49"/>
    <mergeCell ref="A46:B46"/>
    <mergeCell ref="A42:B45"/>
    <mergeCell ref="C42:F42"/>
    <mergeCell ref="H42:K42"/>
    <mergeCell ref="C46:F46"/>
    <mergeCell ref="C52:F52"/>
    <mergeCell ref="H52:K52"/>
    <mergeCell ref="L52:M52"/>
    <mergeCell ref="A54:B55"/>
    <mergeCell ref="C54:F55"/>
    <mergeCell ref="G54:M55"/>
    <mergeCell ref="C50:F50"/>
    <mergeCell ref="H50:K50"/>
    <mergeCell ref="L50:M50"/>
    <mergeCell ref="L58:P58"/>
    <mergeCell ref="L59:P59"/>
    <mergeCell ref="L60:P60"/>
    <mergeCell ref="R1:S1"/>
    <mergeCell ref="A2:P2"/>
    <mergeCell ref="A63:C63"/>
    <mergeCell ref="F63:H63"/>
    <mergeCell ref="A64:C64"/>
    <mergeCell ref="F64:H64"/>
    <mergeCell ref="A60:C60"/>
    <mergeCell ref="F60:I60"/>
    <mergeCell ref="A61:C61"/>
    <mergeCell ref="F61:I61"/>
    <mergeCell ref="A62:C62"/>
    <mergeCell ref="F62:H62"/>
    <mergeCell ref="H46:K46"/>
    <mergeCell ref="L46:M46"/>
    <mergeCell ref="N54:N55"/>
    <mergeCell ref="O54:P55"/>
    <mergeCell ref="A58:D58"/>
    <mergeCell ref="F58:J58"/>
    <mergeCell ref="A59:C59"/>
    <mergeCell ref="F59:I59"/>
    <mergeCell ref="A52:B52"/>
  </mergeCells>
  <hyperlinks>
    <hyperlink ref="R1:S1" location="İÇİNDEKİLER!A1" display="İÇİNDEKİLER"/>
  </hyperlinks>
  <pageMargins left="0.7" right="0.7" top="0.75" bottom="0.75" header="0.3" footer="0.3"/>
  <pageSetup paperSize="9"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5"/>
  <sheetViews>
    <sheetView topLeftCell="E49" zoomScale="110" zoomScaleNormal="110" workbookViewId="0">
      <selection activeCell="O51" sqref="O51:P56"/>
    </sheetView>
  </sheetViews>
  <sheetFormatPr defaultRowHeight="15"/>
  <cols>
    <col min="7" max="7" width="11.140625" customWidth="1"/>
    <col min="13" max="14" width="6.85546875" customWidth="1"/>
    <col min="15" max="15" width="18.85546875" customWidth="1"/>
    <col min="16" max="16" width="23.28515625" customWidth="1"/>
    <col min="18" max="18" width="12.85546875" customWidth="1"/>
  </cols>
  <sheetData>
    <row r="1" spans="1:27" ht="48.95" customHeight="1">
      <c r="A1" s="265" t="s">
        <v>158</v>
      </c>
      <c r="B1" s="266"/>
      <c r="C1" s="266"/>
      <c r="D1" s="266"/>
      <c r="E1" s="266"/>
      <c r="F1" s="266"/>
      <c r="G1" s="266"/>
      <c r="H1" s="266"/>
      <c r="I1" s="266"/>
      <c r="J1" s="266"/>
      <c r="K1" s="266"/>
      <c r="L1" s="266"/>
      <c r="M1" s="266"/>
      <c r="N1" s="266"/>
      <c r="O1" s="266"/>
      <c r="P1" s="267"/>
      <c r="Q1" s="67"/>
      <c r="R1" s="156" t="s">
        <v>175</v>
      </c>
      <c r="S1" s="156"/>
      <c r="T1" s="67"/>
      <c r="U1" s="67"/>
      <c r="V1" s="67"/>
      <c r="W1" s="67"/>
      <c r="X1" s="67"/>
      <c r="Y1" s="67"/>
      <c r="Z1" s="67"/>
      <c r="AA1" s="67"/>
    </row>
    <row r="2" spans="1:27" s="93" customFormat="1" ht="44.1" customHeight="1" thickBot="1">
      <c r="A2" s="262" t="s">
        <v>162</v>
      </c>
      <c r="B2" s="263"/>
      <c r="C2" s="263"/>
      <c r="D2" s="263"/>
      <c r="E2" s="263"/>
      <c r="F2" s="263"/>
      <c r="G2" s="263"/>
      <c r="H2" s="263"/>
      <c r="I2" s="263"/>
      <c r="J2" s="263"/>
      <c r="K2" s="263"/>
      <c r="L2" s="263"/>
      <c r="M2" s="263"/>
      <c r="N2" s="263"/>
      <c r="O2" s="263"/>
      <c r="P2" s="264"/>
      <c r="Q2" s="67"/>
      <c r="R2" s="67"/>
      <c r="S2" s="67"/>
      <c r="T2" s="67"/>
      <c r="U2" s="67"/>
      <c r="V2" s="67"/>
      <c r="W2" s="67"/>
      <c r="X2" s="67"/>
      <c r="Y2" s="67"/>
      <c r="Z2" s="67"/>
      <c r="AA2" s="67"/>
    </row>
    <row r="3" spans="1:27" s="89" customFormat="1" ht="23.25">
      <c r="A3" s="88"/>
      <c r="B3" s="88"/>
      <c r="C3" s="88"/>
      <c r="D3" s="88"/>
      <c r="E3" s="88"/>
      <c r="F3" s="88"/>
      <c r="G3" s="88"/>
      <c r="H3" s="88"/>
      <c r="I3" s="88"/>
      <c r="J3" s="88"/>
      <c r="K3" s="88"/>
      <c r="L3" s="88"/>
      <c r="M3" s="88"/>
      <c r="N3" s="88"/>
      <c r="O3" s="88"/>
      <c r="P3" s="88"/>
      <c r="Q3" s="67"/>
      <c r="R3" s="67"/>
      <c r="S3" s="67"/>
      <c r="T3" s="67"/>
      <c r="U3" s="67"/>
      <c r="V3" s="67"/>
      <c r="W3" s="67"/>
      <c r="X3" s="67"/>
      <c r="Y3" s="67"/>
      <c r="Z3" s="67"/>
      <c r="AA3" s="67"/>
    </row>
    <row r="4" spans="1:27" ht="28.5" customHeight="1">
      <c r="A4" s="186" t="s">
        <v>0</v>
      </c>
      <c r="B4" s="187"/>
      <c r="C4" s="187"/>
      <c r="D4" s="187"/>
      <c r="E4" s="187"/>
      <c r="F4" s="187"/>
      <c r="G4" s="187"/>
      <c r="H4" s="187"/>
      <c r="I4" s="187"/>
      <c r="J4" s="187"/>
      <c r="K4" s="187"/>
      <c r="L4" s="187"/>
      <c r="M4" s="187"/>
      <c r="N4" s="187"/>
      <c r="O4" s="187"/>
      <c r="P4" s="188"/>
    </row>
    <row r="5" spans="1:27" ht="15.75">
      <c r="A5" s="195" t="s">
        <v>1</v>
      </c>
      <c r="B5" s="195"/>
      <c r="C5" s="195"/>
      <c r="D5" s="195"/>
      <c r="E5" s="195"/>
      <c r="F5" s="195"/>
      <c r="G5" s="195"/>
      <c r="H5" s="195"/>
      <c r="I5" s="195"/>
      <c r="J5" s="195"/>
      <c r="K5" s="195"/>
      <c r="L5" s="195"/>
      <c r="M5" s="195"/>
      <c r="N5" s="185"/>
      <c r="O5" s="167"/>
      <c r="P5" s="167"/>
    </row>
    <row r="6" spans="1:27" ht="15" customHeight="1">
      <c r="A6" s="182" t="s">
        <v>2</v>
      </c>
      <c r="B6" s="182"/>
      <c r="C6" s="182"/>
      <c r="D6" s="193"/>
      <c r="E6" s="193"/>
      <c r="F6" s="193"/>
      <c r="G6" s="182" t="s">
        <v>3</v>
      </c>
      <c r="H6" s="182"/>
      <c r="I6" s="182"/>
      <c r="J6" s="193"/>
      <c r="K6" s="193"/>
      <c r="L6" s="193"/>
      <c r="M6" s="193"/>
      <c r="N6" s="185"/>
      <c r="O6" s="170"/>
      <c r="P6" s="171"/>
    </row>
    <row r="7" spans="1:27" ht="15" customHeight="1">
      <c r="A7" s="182" t="s">
        <v>4</v>
      </c>
      <c r="B7" s="182"/>
      <c r="C7" s="182"/>
      <c r="D7" s="193"/>
      <c r="E7" s="193"/>
      <c r="F7" s="193"/>
      <c r="G7" s="182" t="s">
        <v>3</v>
      </c>
      <c r="H7" s="182"/>
      <c r="I7" s="182"/>
      <c r="J7" s="193"/>
      <c r="K7" s="193"/>
      <c r="L7" s="193"/>
      <c r="M7" s="193"/>
      <c r="N7" s="185"/>
      <c r="O7" s="170"/>
      <c r="P7" s="171"/>
    </row>
    <row r="8" spans="1:27" ht="15" customHeight="1">
      <c r="A8" s="182" t="s">
        <v>5</v>
      </c>
      <c r="B8" s="182"/>
      <c r="C8" s="182"/>
      <c r="D8" s="193"/>
      <c r="E8" s="193"/>
      <c r="F8" s="193"/>
      <c r="G8" s="182" t="s">
        <v>9</v>
      </c>
      <c r="H8" s="182"/>
      <c r="I8" s="182"/>
      <c r="J8" s="193"/>
      <c r="K8" s="193"/>
      <c r="L8" s="193"/>
      <c r="M8" s="193"/>
      <c r="N8" s="185"/>
      <c r="O8" s="170"/>
      <c r="P8" s="171"/>
    </row>
    <row r="9" spans="1:27" ht="15" customHeight="1">
      <c r="A9" s="182" t="s">
        <v>6</v>
      </c>
      <c r="B9" s="182"/>
      <c r="C9" s="182"/>
      <c r="D9" s="193"/>
      <c r="E9" s="193"/>
      <c r="F9" s="193"/>
      <c r="G9" s="182" t="s">
        <v>10</v>
      </c>
      <c r="H9" s="182"/>
      <c r="I9" s="182"/>
      <c r="J9" s="193"/>
      <c r="K9" s="193"/>
      <c r="L9" s="193"/>
      <c r="M9" s="193"/>
      <c r="N9" s="185"/>
      <c r="O9" s="170"/>
      <c r="P9" s="171"/>
    </row>
    <row r="10" spans="1:27" ht="15" customHeight="1">
      <c r="A10" s="182" t="s">
        <v>7</v>
      </c>
      <c r="B10" s="182"/>
      <c r="C10" s="182"/>
      <c r="D10" s="193"/>
      <c r="E10" s="193"/>
      <c r="F10" s="193"/>
      <c r="G10" s="182" t="s">
        <v>11</v>
      </c>
      <c r="H10" s="182"/>
      <c r="I10" s="182"/>
      <c r="J10" s="268">
        <v>45200</v>
      </c>
      <c r="K10" s="193"/>
      <c r="L10" s="193"/>
      <c r="M10" s="193"/>
      <c r="N10" s="185"/>
      <c r="O10" s="170"/>
      <c r="P10" s="171"/>
    </row>
    <row r="11" spans="1:27" ht="15" customHeight="1">
      <c r="A11" s="182" t="s">
        <v>12</v>
      </c>
      <c r="B11" s="182"/>
      <c r="C11" s="182"/>
      <c r="D11" s="269">
        <v>45233</v>
      </c>
      <c r="E11" s="193"/>
      <c r="F11" s="193"/>
      <c r="G11" s="182" t="s">
        <v>13</v>
      </c>
      <c r="H11" s="182"/>
      <c r="I11" s="182"/>
      <c r="J11" s="193"/>
      <c r="K11" s="193"/>
      <c r="L11" s="193"/>
      <c r="M11" s="193"/>
      <c r="N11" s="185"/>
      <c r="O11" s="170"/>
      <c r="P11" s="171"/>
    </row>
    <row r="12" spans="1:27" ht="15" customHeight="1">
      <c r="A12" s="182" t="s">
        <v>14</v>
      </c>
      <c r="B12" s="182"/>
      <c r="C12" s="182"/>
      <c r="D12" s="193">
        <v>2280.46</v>
      </c>
      <c r="E12" s="193"/>
      <c r="F12" s="193"/>
      <c r="G12" s="182" t="s">
        <v>40</v>
      </c>
      <c r="H12" s="182"/>
      <c r="I12" s="182"/>
      <c r="J12" s="193">
        <f>G51+D12</f>
        <v>5290.84</v>
      </c>
      <c r="K12" s="193"/>
      <c r="L12" s="193"/>
      <c r="M12" s="193"/>
      <c r="N12" s="185"/>
      <c r="O12" s="170"/>
      <c r="P12" s="171"/>
    </row>
    <row r="13" spans="1:27" ht="15" customHeight="1">
      <c r="A13" s="182" t="s">
        <v>41</v>
      </c>
      <c r="B13" s="182"/>
      <c r="C13" s="182"/>
      <c r="D13" s="193">
        <v>31</v>
      </c>
      <c r="E13" s="193"/>
      <c r="F13" s="193"/>
      <c r="G13" s="182" t="s">
        <v>42</v>
      </c>
      <c r="H13" s="182"/>
      <c r="I13" s="182"/>
      <c r="J13" s="193">
        <v>30</v>
      </c>
      <c r="K13" s="193"/>
      <c r="L13" s="193"/>
      <c r="M13" s="193"/>
      <c r="N13" s="185"/>
      <c r="O13" s="170"/>
      <c r="P13" s="171"/>
    </row>
    <row r="14" spans="1:27" ht="15" customHeight="1">
      <c r="A14" s="182" t="s">
        <v>43</v>
      </c>
      <c r="B14" s="182"/>
      <c r="C14" s="182"/>
      <c r="D14" s="193">
        <v>20</v>
      </c>
      <c r="E14" s="193"/>
      <c r="F14" s="193"/>
      <c r="G14" s="182" t="s">
        <v>43</v>
      </c>
      <c r="H14" s="182"/>
      <c r="I14" s="182"/>
      <c r="J14" s="193">
        <f>D14</f>
        <v>20</v>
      </c>
      <c r="K14" s="193"/>
      <c r="L14" s="193"/>
      <c r="M14" s="193"/>
      <c r="N14" s="185"/>
      <c r="O14" s="170"/>
      <c r="P14" s="171"/>
    </row>
    <row r="15" spans="1:27" ht="15" customHeight="1">
      <c r="A15" s="182" t="s">
        <v>69</v>
      </c>
      <c r="B15" s="182"/>
      <c r="C15" s="182"/>
      <c r="D15" s="193">
        <f>D13-D14</f>
        <v>11</v>
      </c>
      <c r="E15" s="193"/>
      <c r="F15" s="193"/>
      <c r="G15" s="182" t="s">
        <v>69</v>
      </c>
      <c r="H15" s="182"/>
      <c r="I15" s="182"/>
      <c r="J15" s="193">
        <f>J13-J14</f>
        <v>10</v>
      </c>
      <c r="K15" s="193"/>
      <c r="L15" s="193"/>
      <c r="M15" s="193"/>
      <c r="N15" s="185"/>
      <c r="O15" s="170"/>
      <c r="P15" s="171"/>
    </row>
    <row r="16" spans="1:27" ht="15" customHeight="1">
      <c r="A16" s="182" t="s">
        <v>64</v>
      </c>
      <c r="B16" s="182"/>
      <c r="C16" s="182"/>
      <c r="D16" s="193">
        <v>19595.71</v>
      </c>
      <c r="E16" s="193"/>
      <c r="F16" s="193"/>
      <c r="G16" s="182" t="s">
        <v>63</v>
      </c>
      <c r="H16" s="182"/>
      <c r="I16" s="182"/>
      <c r="J16" s="272">
        <f>J12/D16</f>
        <v>0.26999991324631772</v>
      </c>
      <c r="K16" s="272"/>
      <c r="L16" s="272"/>
      <c r="M16" s="272"/>
      <c r="N16" s="185"/>
      <c r="O16" s="170"/>
      <c r="P16" s="171"/>
    </row>
    <row r="17" spans="1:16" s="148" customFormat="1" ht="15" customHeight="1">
      <c r="A17" s="273" t="s">
        <v>190</v>
      </c>
      <c r="B17" s="274"/>
      <c r="C17" s="274"/>
      <c r="D17" s="274"/>
      <c r="E17" s="274"/>
      <c r="F17" s="274"/>
      <c r="G17" s="274"/>
      <c r="H17" s="274"/>
      <c r="I17" s="275"/>
      <c r="J17" s="276">
        <v>0</v>
      </c>
      <c r="K17" s="277"/>
      <c r="L17" s="277"/>
      <c r="M17" s="278"/>
      <c r="N17" s="185"/>
      <c r="O17" s="170"/>
      <c r="P17" s="171"/>
    </row>
    <row r="18" spans="1:16" ht="29.25" customHeight="1">
      <c r="A18" s="184" t="s">
        <v>8</v>
      </c>
      <c r="B18" s="184"/>
      <c r="C18" s="184"/>
      <c r="D18" s="183"/>
      <c r="E18" s="183"/>
      <c r="F18" s="183"/>
      <c r="G18" s="183"/>
      <c r="H18" s="183"/>
      <c r="I18" s="183"/>
      <c r="J18" s="183"/>
      <c r="K18" s="183"/>
      <c r="L18" s="183"/>
      <c r="M18" s="183"/>
      <c r="N18" s="185"/>
      <c r="O18" s="165"/>
      <c r="P18" s="166"/>
    </row>
    <row r="19" spans="1:16" ht="15.75">
      <c r="A19" s="195" t="s">
        <v>15</v>
      </c>
      <c r="B19" s="195"/>
      <c r="C19" s="195"/>
      <c r="D19" s="195"/>
      <c r="E19" s="195"/>
      <c r="F19" s="195"/>
      <c r="G19" s="195"/>
      <c r="H19" s="195"/>
      <c r="I19" s="195"/>
      <c r="J19" s="195"/>
      <c r="K19" s="195"/>
      <c r="L19" s="195"/>
      <c r="M19" s="195"/>
      <c r="N19" s="17"/>
      <c r="O19" s="168"/>
      <c r="P19" s="169"/>
    </row>
    <row r="20" spans="1:16" ht="15" customHeight="1">
      <c r="A20" s="178"/>
      <c r="B20" s="178"/>
      <c r="C20" s="193"/>
      <c r="D20" s="193"/>
      <c r="E20" s="193"/>
      <c r="F20" s="193"/>
      <c r="G20" s="178" t="s">
        <v>30</v>
      </c>
      <c r="H20" s="270" t="s">
        <v>31</v>
      </c>
      <c r="I20" s="271"/>
      <c r="J20" s="271"/>
      <c r="K20" s="271"/>
      <c r="L20" s="194" t="s">
        <v>32</v>
      </c>
      <c r="M20" s="195"/>
      <c r="N20" s="230"/>
      <c r="O20" s="163"/>
      <c r="P20" s="164"/>
    </row>
    <row r="21" spans="1:16">
      <c r="A21" s="178"/>
      <c r="B21" s="178"/>
      <c r="C21" s="193"/>
      <c r="D21" s="193"/>
      <c r="E21" s="193"/>
      <c r="F21" s="193"/>
      <c r="G21" s="178"/>
      <c r="H21" s="271"/>
      <c r="I21" s="271"/>
      <c r="J21" s="271"/>
      <c r="K21" s="271"/>
      <c r="L21" s="195"/>
      <c r="M21" s="195"/>
      <c r="N21" s="230"/>
      <c r="O21" s="170"/>
      <c r="P21" s="171"/>
    </row>
    <row r="22" spans="1:16" ht="30" customHeight="1">
      <c r="A22" s="178"/>
      <c r="B22" s="178"/>
      <c r="C22" s="193"/>
      <c r="D22" s="193"/>
      <c r="E22" s="193"/>
      <c r="F22" s="193"/>
      <c r="G22" s="178"/>
      <c r="H22" s="271"/>
      <c r="I22" s="271"/>
      <c r="J22" s="271"/>
      <c r="K22" s="271"/>
      <c r="L22" s="195"/>
      <c r="M22" s="195"/>
      <c r="N22" s="230"/>
      <c r="O22" s="165"/>
      <c r="P22" s="166"/>
    </row>
    <row r="23" spans="1:16" ht="15" customHeight="1">
      <c r="A23" s="192" t="s">
        <v>16</v>
      </c>
      <c r="B23" s="192"/>
      <c r="C23" s="182" t="s">
        <v>17</v>
      </c>
      <c r="D23" s="182"/>
      <c r="E23" s="182"/>
      <c r="F23" s="182"/>
      <c r="G23" s="62">
        <v>0</v>
      </c>
      <c r="H23" s="279">
        <f>$G23/$D$13*$D$14</f>
        <v>0</v>
      </c>
      <c r="I23" s="279"/>
      <c r="J23" s="279"/>
      <c r="K23" s="279"/>
      <c r="L23" s="279">
        <f>G23-H23</f>
        <v>0</v>
      </c>
      <c r="M23" s="279"/>
      <c r="N23" s="231"/>
      <c r="O23" s="163"/>
      <c r="P23" s="164"/>
    </row>
    <row r="24" spans="1:16" ht="15.75">
      <c r="A24" s="192"/>
      <c r="B24" s="192"/>
      <c r="C24" s="182" t="s">
        <v>18</v>
      </c>
      <c r="D24" s="182"/>
      <c r="E24" s="182"/>
      <c r="F24" s="182"/>
      <c r="G24" s="62">
        <v>0</v>
      </c>
      <c r="H24" s="279">
        <f t="shared" ref="H24:H39" si="0">$G24/$D$13*$D$14</f>
        <v>0</v>
      </c>
      <c r="I24" s="279"/>
      <c r="J24" s="279"/>
      <c r="K24" s="279"/>
      <c r="L24" s="279">
        <f t="shared" ref="L24:L39" si="1">G24-H24</f>
        <v>0</v>
      </c>
      <c r="M24" s="279"/>
      <c r="N24" s="231"/>
      <c r="O24" s="170"/>
      <c r="P24" s="171"/>
    </row>
    <row r="25" spans="1:16" ht="15.75">
      <c r="A25" s="192"/>
      <c r="B25" s="192"/>
      <c r="C25" s="182" t="s">
        <v>19</v>
      </c>
      <c r="D25" s="182"/>
      <c r="E25" s="182"/>
      <c r="F25" s="182"/>
      <c r="G25" s="62">
        <v>0</v>
      </c>
      <c r="H25" s="279">
        <f t="shared" si="0"/>
        <v>0</v>
      </c>
      <c r="I25" s="279"/>
      <c r="J25" s="279"/>
      <c r="K25" s="279"/>
      <c r="L25" s="279">
        <f t="shared" si="1"/>
        <v>0</v>
      </c>
      <c r="M25" s="279"/>
      <c r="N25" s="231"/>
      <c r="O25" s="170"/>
      <c r="P25" s="171"/>
    </row>
    <row r="26" spans="1:16" ht="15.75">
      <c r="A26" s="192"/>
      <c r="B26" s="192"/>
      <c r="C26" s="182" t="s">
        <v>20</v>
      </c>
      <c r="D26" s="182"/>
      <c r="E26" s="182"/>
      <c r="F26" s="182"/>
      <c r="G26" s="62">
        <v>0</v>
      </c>
      <c r="H26" s="279">
        <f t="shared" si="0"/>
        <v>0</v>
      </c>
      <c r="I26" s="279"/>
      <c r="J26" s="279"/>
      <c r="K26" s="279"/>
      <c r="L26" s="279">
        <f t="shared" si="1"/>
        <v>0</v>
      </c>
      <c r="M26" s="279"/>
      <c r="N26" s="231"/>
      <c r="O26" s="170"/>
      <c r="P26" s="171"/>
    </row>
    <row r="27" spans="1:16" ht="15.75">
      <c r="A27" s="192"/>
      <c r="B27" s="192"/>
      <c r="C27" s="182" t="s">
        <v>21</v>
      </c>
      <c r="D27" s="182"/>
      <c r="E27" s="182"/>
      <c r="F27" s="182"/>
      <c r="G27" s="62">
        <v>0</v>
      </c>
      <c r="H27" s="279">
        <f t="shared" si="0"/>
        <v>0</v>
      </c>
      <c r="I27" s="279"/>
      <c r="J27" s="279"/>
      <c r="K27" s="279"/>
      <c r="L27" s="279">
        <f t="shared" si="1"/>
        <v>0</v>
      </c>
      <c r="M27" s="279"/>
      <c r="N27" s="231"/>
      <c r="O27" s="170"/>
      <c r="P27" s="171"/>
    </row>
    <row r="28" spans="1:16" ht="15.75">
      <c r="A28" s="192"/>
      <c r="B28" s="192"/>
      <c r="C28" s="182" t="s">
        <v>100</v>
      </c>
      <c r="D28" s="182"/>
      <c r="E28" s="182"/>
      <c r="F28" s="182"/>
      <c r="G28" s="62">
        <v>1158.77</v>
      </c>
      <c r="H28" s="279">
        <f>G28</f>
        <v>1158.77</v>
      </c>
      <c r="I28" s="279"/>
      <c r="J28" s="279"/>
      <c r="K28" s="279"/>
      <c r="L28" s="279">
        <f t="shared" si="1"/>
        <v>0</v>
      </c>
      <c r="M28" s="279"/>
      <c r="N28" s="231"/>
      <c r="O28" s="170"/>
      <c r="P28" s="171"/>
    </row>
    <row r="29" spans="1:16" ht="15.75">
      <c r="A29" s="192"/>
      <c r="B29" s="192"/>
      <c r="C29" s="182" t="s">
        <v>101</v>
      </c>
      <c r="D29" s="182"/>
      <c r="E29" s="182"/>
      <c r="F29" s="182"/>
      <c r="G29" s="62">
        <v>637.25</v>
      </c>
      <c r="H29" s="279">
        <f>G29</f>
        <v>637.25</v>
      </c>
      <c r="I29" s="279"/>
      <c r="J29" s="279"/>
      <c r="K29" s="279"/>
      <c r="L29" s="279">
        <f t="shared" si="1"/>
        <v>0</v>
      </c>
      <c r="M29" s="279"/>
      <c r="N29" s="231"/>
      <c r="O29" s="170"/>
      <c r="P29" s="171"/>
    </row>
    <row r="30" spans="1:16" ht="15.75">
      <c r="A30" s="192"/>
      <c r="B30" s="192"/>
      <c r="C30" s="182" t="s">
        <v>107</v>
      </c>
      <c r="D30" s="182"/>
      <c r="E30" s="182"/>
      <c r="F30" s="182"/>
      <c r="G30" s="62">
        <v>0</v>
      </c>
      <c r="H30" s="279">
        <f>G30</f>
        <v>0</v>
      </c>
      <c r="I30" s="279"/>
      <c r="J30" s="279"/>
      <c r="K30" s="279"/>
      <c r="L30" s="279">
        <f t="shared" si="1"/>
        <v>0</v>
      </c>
      <c r="M30" s="279"/>
      <c r="N30" s="231"/>
      <c r="O30" s="170"/>
      <c r="P30" s="171"/>
    </row>
    <row r="31" spans="1:16" ht="15.75">
      <c r="A31" s="192"/>
      <c r="B31" s="192"/>
      <c r="C31" s="182" t="s">
        <v>22</v>
      </c>
      <c r="D31" s="182"/>
      <c r="E31" s="182"/>
      <c r="F31" s="182"/>
      <c r="G31" s="62">
        <v>0</v>
      </c>
      <c r="H31" s="279">
        <f>G31</f>
        <v>0</v>
      </c>
      <c r="I31" s="279"/>
      <c r="J31" s="279"/>
      <c r="K31" s="279"/>
      <c r="L31" s="279">
        <f t="shared" si="1"/>
        <v>0</v>
      </c>
      <c r="M31" s="279"/>
      <c r="N31" s="231"/>
      <c r="O31" s="170"/>
      <c r="P31" s="171"/>
    </row>
    <row r="32" spans="1:16" ht="15.75">
      <c r="A32" s="192"/>
      <c r="B32" s="192"/>
      <c r="C32" s="182" t="s">
        <v>23</v>
      </c>
      <c r="D32" s="182"/>
      <c r="E32" s="182"/>
      <c r="F32" s="182"/>
      <c r="G32" s="62">
        <v>0</v>
      </c>
      <c r="H32" s="279">
        <f t="shared" si="0"/>
        <v>0</v>
      </c>
      <c r="I32" s="279"/>
      <c r="J32" s="279"/>
      <c r="K32" s="279"/>
      <c r="L32" s="279">
        <f t="shared" si="1"/>
        <v>0</v>
      </c>
      <c r="M32" s="279"/>
      <c r="N32" s="231"/>
      <c r="O32" s="170"/>
      <c r="P32" s="171"/>
    </row>
    <row r="33" spans="1:18" ht="15.75">
      <c r="A33" s="192"/>
      <c r="B33" s="192"/>
      <c r="C33" s="182" t="s">
        <v>24</v>
      </c>
      <c r="D33" s="182"/>
      <c r="E33" s="182"/>
      <c r="F33" s="182"/>
      <c r="G33" s="62">
        <v>21987.5</v>
      </c>
      <c r="H33" s="279">
        <f t="shared" si="0"/>
        <v>14185.483870967742</v>
      </c>
      <c r="I33" s="279"/>
      <c r="J33" s="279"/>
      <c r="K33" s="279"/>
      <c r="L33" s="279">
        <f t="shared" si="1"/>
        <v>7802.0161290322576</v>
      </c>
      <c r="M33" s="279"/>
      <c r="N33" s="231"/>
      <c r="O33" s="170"/>
      <c r="P33" s="171"/>
    </row>
    <row r="34" spans="1:18" ht="15.75">
      <c r="A34" s="192"/>
      <c r="B34" s="192"/>
      <c r="C34" s="182" t="s">
        <v>25</v>
      </c>
      <c r="D34" s="182"/>
      <c r="E34" s="182"/>
      <c r="F34" s="182"/>
      <c r="G34" s="62">
        <v>11457.67</v>
      </c>
      <c r="H34" s="279">
        <f t="shared" si="0"/>
        <v>7392.0451612903234</v>
      </c>
      <c r="I34" s="279"/>
      <c r="J34" s="279"/>
      <c r="K34" s="279"/>
      <c r="L34" s="279">
        <f t="shared" si="1"/>
        <v>4065.6248387096766</v>
      </c>
      <c r="M34" s="279"/>
      <c r="N34" s="231"/>
      <c r="O34" s="170"/>
      <c r="P34" s="171"/>
    </row>
    <row r="35" spans="1:18" ht="15.75">
      <c r="A35" s="192"/>
      <c r="B35" s="192"/>
      <c r="C35" s="182" t="s">
        <v>26</v>
      </c>
      <c r="D35" s="182"/>
      <c r="E35" s="182"/>
      <c r="F35" s="182"/>
      <c r="G35" s="62">
        <v>0</v>
      </c>
      <c r="H35" s="279">
        <f t="shared" si="0"/>
        <v>0</v>
      </c>
      <c r="I35" s="279"/>
      <c r="J35" s="279"/>
      <c r="K35" s="279"/>
      <c r="L35" s="279">
        <f t="shared" si="1"/>
        <v>0</v>
      </c>
      <c r="M35" s="279"/>
      <c r="N35" s="231"/>
      <c r="O35" s="170"/>
      <c r="P35" s="171"/>
    </row>
    <row r="36" spans="1:18" ht="15.75">
      <c r="A36" s="192"/>
      <c r="B36" s="192"/>
      <c r="C36" s="182" t="s">
        <v>27</v>
      </c>
      <c r="D36" s="182"/>
      <c r="E36" s="182"/>
      <c r="F36" s="182"/>
      <c r="G36" s="62">
        <v>0</v>
      </c>
      <c r="H36" s="279">
        <f t="shared" si="0"/>
        <v>0</v>
      </c>
      <c r="I36" s="279"/>
      <c r="J36" s="279"/>
      <c r="K36" s="279"/>
      <c r="L36" s="279">
        <f t="shared" si="1"/>
        <v>0</v>
      </c>
      <c r="M36" s="279"/>
      <c r="N36" s="231"/>
      <c r="O36" s="170"/>
      <c r="P36" s="171"/>
    </row>
    <row r="37" spans="1:18" ht="15.75">
      <c r="A37" s="192"/>
      <c r="B37" s="192"/>
      <c r="C37" s="182" t="s">
        <v>28</v>
      </c>
      <c r="D37" s="182"/>
      <c r="E37" s="182"/>
      <c r="F37" s="182"/>
      <c r="G37" s="62">
        <v>0</v>
      </c>
      <c r="H37" s="279">
        <f t="shared" si="0"/>
        <v>0</v>
      </c>
      <c r="I37" s="279"/>
      <c r="J37" s="279"/>
      <c r="K37" s="279"/>
      <c r="L37" s="279">
        <f t="shared" si="1"/>
        <v>0</v>
      </c>
      <c r="M37" s="279"/>
      <c r="N37" s="231"/>
      <c r="O37" s="170"/>
      <c r="P37" s="171"/>
      <c r="R37" s="11"/>
    </row>
    <row r="38" spans="1:18" ht="15.75">
      <c r="A38" s="192"/>
      <c r="B38" s="192"/>
      <c r="C38" s="182" t="s">
        <v>51</v>
      </c>
      <c r="D38" s="182"/>
      <c r="E38" s="182"/>
      <c r="F38" s="182"/>
      <c r="G38" s="62">
        <v>8138.89</v>
      </c>
      <c r="H38" s="279">
        <f t="shared" si="0"/>
        <v>5250.8967741935485</v>
      </c>
      <c r="I38" s="279"/>
      <c r="J38" s="279"/>
      <c r="K38" s="279"/>
      <c r="L38" s="279">
        <f t="shared" si="1"/>
        <v>2887.9932258064518</v>
      </c>
      <c r="M38" s="279"/>
      <c r="N38" s="231"/>
      <c r="O38" s="170"/>
      <c r="P38" s="171"/>
    </row>
    <row r="39" spans="1:18" ht="15.75">
      <c r="A39" s="192"/>
      <c r="B39" s="192"/>
      <c r="C39" s="182" t="s">
        <v>104</v>
      </c>
      <c r="D39" s="182"/>
      <c r="E39" s="182"/>
      <c r="F39" s="182"/>
      <c r="G39" s="62">
        <v>0</v>
      </c>
      <c r="H39" s="279">
        <f t="shared" si="0"/>
        <v>0</v>
      </c>
      <c r="I39" s="279"/>
      <c r="J39" s="279"/>
      <c r="K39" s="279"/>
      <c r="L39" s="279">
        <f t="shared" si="1"/>
        <v>0</v>
      </c>
      <c r="M39" s="279"/>
      <c r="N39" s="231"/>
      <c r="O39" s="170"/>
      <c r="P39" s="171"/>
    </row>
    <row r="40" spans="1:18" ht="18.75">
      <c r="A40" s="200" t="s">
        <v>33</v>
      </c>
      <c r="B40" s="200"/>
      <c r="C40" s="193"/>
      <c r="D40" s="193"/>
      <c r="E40" s="193"/>
      <c r="F40" s="193"/>
      <c r="G40" s="62">
        <f>SUM(G23:G39)</f>
        <v>43380.08</v>
      </c>
      <c r="H40" s="279">
        <f>SUM(H23:K39)</f>
        <v>28624.445806451615</v>
      </c>
      <c r="I40" s="193"/>
      <c r="J40" s="193"/>
      <c r="K40" s="193"/>
      <c r="L40" s="280">
        <f>G40-H40</f>
        <v>14755.634193548387</v>
      </c>
      <c r="M40" s="280"/>
      <c r="N40" s="19">
        <v>1</v>
      </c>
      <c r="O40" s="165"/>
      <c r="P40" s="166"/>
    </row>
    <row r="41" spans="1:18" ht="55.5" customHeight="1">
      <c r="A41" s="191" t="s">
        <v>39</v>
      </c>
      <c r="B41" s="191"/>
      <c r="C41" s="191"/>
      <c r="D41" s="191"/>
      <c r="E41" s="191"/>
      <c r="F41" s="191"/>
      <c r="G41" s="191"/>
      <c r="H41" s="191"/>
      <c r="I41" s="191"/>
      <c r="J41" s="191"/>
      <c r="K41" s="191"/>
      <c r="L41" s="191"/>
      <c r="M41" s="191"/>
      <c r="N41" s="286" t="s">
        <v>99</v>
      </c>
      <c r="O41" s="287"/>
      <c r="P41" s="288"/>
    </row>
    <row r="42" spans="1:18" ht="31.5" customHeight="1">
      <c r="A42" s="204"/>
      <c r="B42" s="204"/>
      <c r="C42" s="195" t="s">
        <v>35</v>
      </c>
      <c r="D42" s="195"/>
      <c r="E42" s="195"/>
      <c r="F42" s="195"/>
      <c r="G42" s="65" t="s">
        <v>36</v>
      </c>
      <c r="H42" s="194" t="s">
        <v>37</v>
      </c>
      <c r="I42" s="194"/>
      <c r="J42" s="194"/>
      <c r="K42" s="194"/>
      <c r="L42" s="194" t="s">
        <v>38</v>
      </c>
      <c r="M42" s="194"/>
      <c r="N42" s="66"/>
      <c r="O42" s="65" t="s">
        <v>61</v>
      </c>
      <c r="P42" s="65" t="s">
        <v>62</v>
      </c>
    </row>
    <row r="43" spans="1:18" ht="15" customHeight="1">
      <c r="A43" s="204" t="s">
        <v>105</v>
      </c>
      <c r="B43" s="204"/>
      <c r="C43" s="182" t="s">
        <v>93</v>
      </c>
      <c r="D43" s="182"/>
      <c r="E43" s="182"/>
      <c r="F43" s="182"/>
      <c r="G43" s="62">
        <v>1879.27</v>
      </c>
      <c r="H43" s="279">
        <f>$G43/$J$13*$J$14</f>
        <v>1252.8466666666666</v>
      </c>
      <c r="I43" s="279"/>
      <c r="J43" s="279"/>
      <c r="K43" s="279"/>
      <c r="L43" s="279">
        <f>G43-H43</f>
        <v>626.4233333333334</v>
      </c>
      <c r="M43" s="279"/>
      <c r="N43" s="231"/>
      <c r="O43" s="202">
        <f>L43+L44</f>
        <v>1053.5300000000002</v>
      </c>
      <c r="P43" s="63"/>
    </row>
    <row r="44" spans="1:18" ht="15.75">
      <c r="A44" s="204"/>
      <c r="B44" s="204"/>
      <c r="C44" s="182" t="s">
        <v>92</v>
      </c>
      <c r="D44" s="182"/>
      <c r="E44" s="182"/>
      <c r="F44" s="182"/>
      <c r="G44" s="62">
        <v>1281.32</v>
      </c>
      <c r="H44" s="279">
        <f t="shared" ref="H44:H46" si="2">$G44/$J$13*$J$14</f>
        <v>854.21333333333325</v>
      </c>
      <c r="I44" s="279"/>
      <c r="J44" s="279"/>
      <c r="K44" s="279"/>
      <c r="L44" s="279">
        <f t="shared" ref="L44:L46" si="3">G44-H44</f>
        <v>427.10666666666668</v>
      </c>
      <c r="M44" s="279"/>
      <c r="N44" s="231"/>
      <c r="O44" s="195"/>
      <c r="P44" s="63"/>
    </row>
    <row r="45" spans="1:18" ht="15.75">
      <c r="A45" s="204"/>
      <c r="B45" s="204"/>
      <c r="C45" s="182" t="s">
        <v>94</v>
      </c>
      <c r="D45" s="182"/>
      <c r="E45" s="182"/>
      <c r="F45" s="182"/>
      <c r="G45" s="62">
        <v>1537.58</v>
      </c>
      <c r="H45" s="279">
        <f t="shared" si="2"/>
        <v>1025.0533333333333</v>
      </c>
      <c r="I45" s="279"/>
      <c r="J45" s="279"/>
      <c r="K45" s="279"/>
      <c r="L45" s="279">
        <f t="shared" si="3"/>
        <v>512.52666666666664</v>
      </c>
      <c r="M45" s="279"/>
      <c r="N45" s="231"/>
      <c r="O45" s="63"/>
      <c r="P45" s="202">
        <f>L45+L46</f>
        <v>797.26333333333332</v>
      </c>
    </row>
    <row r="46" spans="1:18" ht="15.75">
      <c r="A46" s="204"/>
      <c r="B46" s="204"/>
      <c r="C46" s="182" t="s">
        <v>91</v>
      </c>
      <c r="D46" s="182"/>
      <c r="E46" s="182"/>
      <c r="F46" s="182"/>
      <c r="G46" s="62">
        <v>854.21</v>
      </c>
      <c r="H46" s="279">
        <f t="shared" si="2"/>
        <v>569.47333333333336</v>
      </c>
      <c r="I46" s="279"/>
      <c r="J46" s="279"/>
      <c r="K46" s="279"/>
      <c r="L46" s="279">
        <f t="shared" si="3"/>
        <v>284.73666666666668</v>
      </c>
      <c r="M46" s="279"/>
      <c r="N46" s="231"/>
      <c r="O46" s="63"/>
      <c r="P46" s="195"/>
    </row>
    <row r="47" spans="1:18" ht="18.75">
      <c r="A47" s="200" t="s">
        <v>33</v>
      </c>
      <c r="B47" s="200"/>
      <c r="C47" s="195"/>
      <c r="D47" s="195"/>
      <c r="E47" s="195"/>
      <c r="F47" s="195"/>
      <c r="G47" s="62"/>
      <c r="H47" s="279"/>
      <c r="I47" s="279"/>
      <c r="J47" s="279"/>
      <c r="K47" s="279"/>
      <c r="L47" s="280">
        <f>SUM(L43:M46)</f>
        <v>1850.7933333333335</v>
      </c>
      <c r="M47" s="280"/>
      <c r="N47" s="19">
        <v>2</v>
      </c>
      <c r="O47" s="168"/>
      <c r="P47" s="169"/>
    </row>
    <row r="48" spans="1:18" ht="15.75">
      <c r="A48" s="195" t="s">
        <v>44</v>
      </c>
      <c r="B48" s="195"/>
      <c r="C48" s="195"/>
      <c r="D48" s="195"/>
      <c r="E48" s="195"/>
      <c r="F48" s="195"/>
      <c r="G48" s="195"/>
      <c r="H48" s="195"/>
      <c r="I48" s="195"/>
      <c r="J48" s="195"/>
      <c r="K48" s="195"/>
      <c r="L48" s="195"/>
      <c r="M48" s="195"/>
      <c r="N48" s="289"/>
      <c r="O48" s="290"/>
      <c r="P48" s="291"/>
    </row>
    <row r="49" spans="1:16" ht="15" customHeight="1">
      <c r="A49" s="192" t="s">
        <v>45</v>
      </c>
      <c r="B49" s="192"/>
      <c r="C49" s="212" t="s">
        <v>46</v>
      </c>
      <c r="D49" s="212"/>
      <c r="E49" s="212"/>
      <c r="F49" s="212"/>
      <c r="G49" s="214" t="s">
        <v>47</v>
      </c>
      <c r="H49" s="214" t="s">
        <v>65</v>
      </c>
      <c r="I49" s="214"/>
      <c r="J49" s="214" t="s">
        <v>106</v>
      </c>
      <c r="K49" s="214"/>
      <c r="L49" s="214" t="s">
        <v>48</v>
      </c>
      <c r="M49" s="214"/>
      <c r="N49" s="283"/>
      <c r="O49" s="163"/>
      <c r="P49" s="164"/>
    </row>
    <row r="50" spans="1:16" ht="46.5" customHeight="1">
      <c r="A50" s="192"/>
      <c r="B50" s="192"/>
      <c r="C50" s="212"/>
      <c r="D50" s="212"/>
      <c r="E50" s="212"/>
      <c r="F50" s="212"/>
      <c r="G50" s="214"/>
      <c r="H50" s="214"/>
      <c r="I50" s="214"/>
      <c r="J50" s="214"/>
      <c r="K50" s="214"/>
      <c r="L50" s="214"/>
      <c r="M50" s="214"/>
      <c r="N50" s="283"/>
      <c r="O50" s="165"/>
      <c r="P50" s="166"/>
    </row>
    <row r="51" spans="1:16" ht="15.75">
      <c r="A51" s="192"/>
      <c r="B51" s="192"/>
      <c r="C51" s="182" t="s">
        <v>49</v>
      </c>
      <c r="D51" s="182"/>
      <c r="E51" s="182"/>
      <c r="F51" s="182"/>
      <c r="G51" s="63">
        <v>3010.38</v>
      </c>
      <c r="H51" s="279">
        <f>H33-(J17+H45+H46)</f>
        <v>12590.957204301076</v>
      </c>
      <c r="I51" s="279"/>
      <c r="J51" s="279">
        <f>(H51*J16)-D12</f>
        <v>1119.0973528493896</v>
      </c>
      <c r="K51" s="279"/>
      <c r="L51" s="279">
        <f>IF(J51&lt;=0,G51,G51-J51)</f>
        <v>1891.2826471506105</v>
      </c>
      <c r="M51" s="279"/>
      <c r="N51" s="231"/>
      <c r="O51" s="163"/>
      <c r="P51" s="164"/>
    </row>
    <row r="52" spans="1:16" ht="15.75">
      <c r="A52" s="192"/>
      <c r="B52" s="192"/>
      <c r="C52" s="182" t="s">
        <v>50</v>
      </c>
      <c r="D52" s="182"/>
      <c r="E52" s="182"/>
      <c r="F52" s="182"/>
      <c r="G52" s="63">
        <v>213.81</v>
      </c>
      <c r="H52" s="279"/>
      <c r="I52" s="279"/>
      <c r="J52" s="279">
        <f>G52</f>
        <v>213.81</v>
      </c>
      <c r="K52" s="279"/>
      <c r="L52" s="279">
        <f>G52-J52</f>
        <v>0</v>
      </c>
      <c r="M52" s="279"/>
      <c r="N52" s="231"/>
      <c r="O52" s="170"/>
      <c r="P52" s="171"/>
    </row>
    <row r="53" spans="1:16" ht="18.75">
      <c r="A53" s="200" t="s">
        <v>33</v>
      </c>
      <c r="B53" s="200"/>
      <c r="C53" s="193"/>
      <c r="D53" s="193"/>
      <c r="E53" s="193"/>
      <c r="F53" s="193"/>
      <c r="G53" s="63"/>
      <c r="H53" s="279"/>
      <c r="I53" s="279"/>
      <c r="J53" s="279"/>
      <c r="K53" s="279"/>
      <c r="L53" s="280">
        <f>SUM(L51+L52)</f>
        <v>1891.2826471506105</v>
      </c>
      <c r="M53" s="280"/>
      <c r="N53" s="19">
        <v>3</v>
      </c>
      <c r="O53" s="170"/>
      <c r="P53" s="171"/>
    </row>
    <row r="54" spans="1:16" s="27" customFormat="1" ht="18.75" customHeight="1">
      <c r="A54" s="195" t="s">
        <v>102</v>
      </c>
      <c r="B54" s="195"/>
      <c r="C54" s="195"/>
      <c r="D54" s="195"/>
      <c r="E54" s="195"/>
      <c r="F54" s="195"/>
      <c r="G54" s="195"/>
      <c r="H54" s="195"/>
      <c r="I54" s="195"/>
      <c r="J54" s="195"/>
      <c r="K54" s="195"/>
      <c r="L54" s="195"/>
      <c r="M54" s="195"/>
      <c r="N54" s="57"/>
      <c r="O54" s="170"/>
      <c r="P54" s="171"/>
    </row>
    <row r="55" spans="1:16" ht="14.45" customHeight="1">
      <c r="A55" s="192" t="s">
        <v>108</v>
      </c>
      <c r="B55" s="192"/>
      <c r="C55" s="284" t="s">
        <v>60</v>
      </c>
      <c r="D55" s="285"/>
      <c r="E55" s="285"/>
      <c r="F55" s="285"/>
      <c r="G55" s="213">
        <f>L40-L53</f>
        <v>12864.351546397776</v>
      </c>
      <c r="H55" s="213"/>
      <c r="I55" s="213"/>
      <c r="J55" s="213"/>
      <c r="K55" s="213"/>
      <c r="L55" s="213"/>
      <c r="M55" s="213"/>
      <c r="N55" s="229"/>
      <c r="O55" s="170"/>
      <c r="P55" s="171"/>
    </row>
    <row r="56" spans="1:16" ht="14.45" customHeight="1">
      <c r="A56" s="192"/>
      <c r="B56" s="192"/>
      <c r="C56" s="285"/>
      <c r="D56" s="285"/>
      <c r="E56" s="285"/>
      <c r="F56" s="285"/>
      <c r="G56" s="213"/>
      <c r="H56" s="213"/>
      <c r="I56" s="213"/>
      <c r="J56" s="213"/>
      <c r="K56" s="213"/>
      <c r="L56" s="213"/>
      <c r="M56" s="213"/>
      <c r="N56" s="229"/>
      <c r="O56" s="165"/>
      <c r="P56" s="166"/>
    </row>
    <row r="59" spans="1:16" ht="43.5" customHeight="1">
      <c r="A59" s="281" t="s">
        <v>182</v>
      </c>
      <c r="B59" s="281"/>
      <c r="C59" s="281"/>
      <c r="D59" s="281"/>
      <c r="F59" s="282" t="s">
        <v>183</v>
      </c>
      <c r="G59" s="282"/>
      <c r="H59" s="282"/>
      <c r="I59" s="282"/>
      <c r="J59" s="282"/>
      <c r="L59" s="234" t="s">
        <v>186</v>
      </c>
      <c r="M59" s="234"/>
      <c r="N59" s="234"/>
      <c r="O59" s="234"/>
    </row>
    <row r="60" spans="1:16">
      <c r="A60" s="205" t="s">
        <v>54</v>
      </c>
      <c r="B60" s="205"/>
      <c r="C60" s="205"/>
      <c r="D60" s="125">
        <f>H33</f>
        <v>14185.483870967742</v>
      </c>
      <c r="F60" s="205" t="s">
        <v>65</v>
      </c>
      <c r="G60" s="205"/>
      <c r="H60" s="205"/>
      <c r="I60" s="205"/>
      <c r="J60" s="125">
        <f>D16/D13*D14</f>
        <v>12642.393548387097</v>
      </c>
      <c r="L60" s="235"/>
      <c r="M60" s="235"/>
      <c r="N60" s="235"/>
      <c r="O60" s="235"/>
    </row>
    <row r="61" spans="1:16">
      <c r="A61" s="205" t="s">
        <v>193</v>
      </c>
      <c r="B61" s="205"/>
      <c r="C61" s="205"/>
      <c r="D61" s="125">
        <f>J17+H45+H46</f>
        <v>1594.5266666666666</v>
      </c>
      <c r="F61" s="209" t="s">
        <v>66</v>
      </c>
      <c r="G61" s="209"/>
      <c r="H61" s="209"/>
      <c r="I61" s="209"/>
      <c r="J61" s="125">
        <f>(J60*J16)-D12</f>
        <v>1132.985161290323</v>
      </c>
      <c r="L61" s="235"/>
      <c r="M61" s="235"/>
      <c r="N61" s="235"/>
      <c r="O61" s="235"/>
    </row>
    <row r="62" spans="1:16" ht="37.5">
      <c r="A62" s="205" t="s">
        <v>56</v>
      </c>
      <c r="B62" s="205"/>
      <c r="C62" s="205"/>
      <c r="D62" s="125">
        <f>D60-D61</f>
        <v>12590.957204301076</v>
      </c>
      <c r="F62" s="205" t="s">
        <v>67</v>
      </c>
      <c r="G62" s="205"/>
      <c r="H62" s="205"/>
      <c r="I62" s="205"/>
      <c r="J62" s="127">
        <f>IF(J61&lt;=0,G51,G51-J61)</f>
        <v>1877.3948387096771</v>
      </c>
      <c r="K62" s="133" t="s">
        <v>184</v>
      </c>
      <c r="L62" s="130"/>
      <c r="M62" s="130"/>
      <c r="N62" s="130"/>
      <c r="O62" s="130"/>
    </row>
    <row r="63" spans="1:16">
      <c r="A63" s="205" t="s">
        <v>57</v>
      </c>
      <c r="B63" s="205"/>
      <c r="C63" s="205"/>
      <c r="D63" s="126">
        <v>0.27</v>
      </c>
      <c r="F63" s="206"/>
      <c r="G63" s="206"/>
      <c r="H63" s="206"/>
      <c r="I63" s="5"/>
    </row>
    <row r="64" spans="1:16">
      <c r="A64" s="205" t="s">
        <v>58</v>
      </c>
      <c r="B64" s="205"/>
      <c r="C64" s="205"/>
      <c r="D64" s="125">
        <f>(D62*D63)-D12</f>
        <v>1119.0984451612908</v>
      </c>
      <c r="F64" s="206"/>
      <c r="G64" s="206"/>
      <c r="H64" s="206"/>
      <c r="I64" s="4"/>
    </row>
    <row r="65" spans="1:9" ht="30">
      <c r="A65" s="205" t="s">
        <v>59</v>
      </c>
      <c r="B65" s="205"/>
      <c r="C65" s="205"/>
      <c r="D65" s="127">
        <f>IF(D64&lt;=0,G51,G51-D64)</f>
        <v>1891.2815548387093</v>
      </c>
      <c r="E65" s="131" t="s">
        <v>185</v>
      </c>
      <c r="F65" s="206"/>
      <c r="G65" s="206"/>
      <c r="H65" s="206"/>
      <c r="I65" s="7"/>
    </row>
  </sheetData>
  <mergeCells count="197">
    <mergeCell ref="L59:O59"/>
    <mergeCell ref="L60:O60"/>
    <mergeCell ref="L61:O61"/>
    <mergeCell ref="O23:P40"/>
    <mergeCell ref="N41:P41"/>
    <mergeCell ref="N48:P48"/>
    <mergeCell ref="O49:P50"/>
    <mergeCell ref="O51:P56"/>
    <mergeCell ref="O47:P47"/>
    <mergeCell ref="L28:M28"/>
    <mergeCell ref="N20:N22"/>
    <mergeCell ref="N5:N18"/>
    <mergeCell ref="A4:P4"/>
    <mergeCell ref="O19:P19"/>
    <mergeCell ref="O20:P22"/>
    <mergeCell ref="N51:N52"/>
    <mergeCell ref="N55:N56"/>
    <mergeCell ref="N49:N50"/>
    <mergeCell ref="N43:N44"/>
    <mergeCell ref="N45:N46"/>
    <mergeCell ref="N23:N39"/>
    <mergeCell ref="L53:M53"/>
    <mergeCell ref="C55:F56"/>
    <mergeCell ref="G55:M56"/>
    <mergeCell ref="C51:F51"/>
    <mergeCell ref="L51:M51"/>
    <mergeCell ref="C52:F52"/>
    <mergeCell ref="L52:M52"/>
    <mergeCell ref="A47:B47"/>
    <mergeCell ref="C47:F47"/>
    <mergeCell ref="H47:K47"/>
    <mergeCell ref="L47:M47"/>
    <mergeCell ref="A48:M48"/>
    <mergeCell ref="A49:B52"/>
    <mergeCell ref="A65:C65"/>
    <mergeCell ref="F65:H65"/>
    <mergeCell ref="H49:I50"/>
    <mergeCell ref="J49:K50"/>
    <mergeCell ref="H51:I51"/>
    <mergeCell ref="H52:I52"/>
    <mergeCell ref="J51:K51"/>
    <mergeCell ref="J52:K52"/>
    <mergeCell ref="A62:C62"/>
    <mergeCell ref="F62:I62"/>
    <mergeCell ref="A63:C63"/>
    <mergeCell ref="F63:H63"/>
    <mergeCell ref="A64:C64"/>
    <mergeCell ref="F64:H64"/>
    <mergeCell ref="A59:D59"/>
    <mergeCell ref="F59:J59"/>
    <mergeCell ref="A60:C60"/>
    <mergeCell ref="F60:I60"/>
    <mergeCell ref="A61:C61"/>
    <mergeCell ref="F61:I61"/>
    <mergeCell ref="A53:B53"/>
    <mergeCell ref="C53:F53"/>
    <mergeCell ref="H53:K53"/>
    <mergeCell ref="A55:B56"/>
    <mergeCell ref="C49:F50"/>
    <mergeCell ref="G49:G50"/>
    <mergeCell ref="L49:M50"/>
    <mergeCell ref="L45:M45"/>
    <mergeCell ref="P45:P46"/>
    <mergeCell ref="C46:F46"/>
    <mergeCell ref="H46:K46"/>
    <mergeCell ref="L46:M46"/>
    <mergeCell ref="A43:B46"/>
    <mergeCell ref="C43:F43"/>
    <mergeCell ref="H43:K43"/>
    <mergeCell ref="L43:M43"/>
    <mergeCell ref="O43:O44"/>
    <mergeCell ref="C44:F44"/>
    <mergeCell ref="H44:K44"/>
    <mergeCell ref="L44:M44"/>
    <mergeCell ref="C45:F45"/>
    <mergeCell ref="H45:K45"/>
    <mergeCell ref="A40:B40"/>
    <mergeCell ref="C40:F40"/>
    <mergeCell ref="H40:K40"/>
    <mergeCell ref="L40:M40"/>
    <mergeCell ref="A41:M41"/>
    <mergeCell ref="A42:B42"/>
    <mergeCell ref="C42:F42"/>
    <mergeCell ref="H42:K42"/>
    <mergeCell ref="L42:M42"/>
    <mergeCell ref="C38:F38"/>
    <mergeCell ref="H38:K38"/>
    <mergeCell ref="L38:M38"/>
    <mergeCell ref="C39:F39"/>
    <mergeCell ref="H39:K39"/>
    <mergeCell ref="L39:M39"/>
    <mergeCell ref="C36:F36"/>
    <mergeCell ref="H36:K36"/>
    <mergeCell ref="L36:M36"/>
    <mergeCell ref="C37:F37"/>
    <mergeCell ref="H37:K37"/>
    <mergeCell ref="L37:M37"/>
    <mergeCell ref="C29:F29"/>
    <mergeCell ref="H29:K29"/>
    <mergeCell ref="L29:M29"/>
    <mergeCell ref="C34:F34"/>
    <mergeCell ref="H34:K34"/>
    <mergeCell ref="L34:M34"/>
    <mergeCell ref="C35:F35"/>
    <mergeCell ref="H35:K35"/>
    <mergeCell ref="L35:M35"/>
    <mergeCell ref="C32:F32"/>
    <mergeCell ref="H32:K32"/>
    <mergeCell ref="L32:M32"/>
    <mergeCell ref="C33:F33"/>
    <mergeCell ref="H33:K33"/>
    <mergeCell ref="L33:M33"/>
    <mergeCell ref="C26:F26"/>
    <mergeCell ref="H26:K26"/>
    <mergeCell ref="L26:M26"/>
    <mergeCell ref="C27:F27"/>
    <mergeCell ref="H27:K27"/>
    <mergeCell ref="L27:M27"/>
    <mergeCell ref="A23:B39"/>
    <mergeCell ref="C23:F23"/>
    <mergeCell ref="H23:K23"/>
    <mergeCell ref="L23:M23"/>
    <mergeCell ref="C24:F24"/>
    <mergeCell ref="H24:K24"/>
    <mergeCell ref="L24:M24"/>
    <mergeCell ref="C25:F25"/>
    <mergeCell ref="H25:K25"/>
    <mergeCell ref="L25:M25"/>
    <mergeCell ref="C30:F30"/>
    <mergeCell ref="H30:K30"/>
    <mergeCell ref="L30:M30"/>
    <mergeCell ref="C31:F31"/>
    <mergeCell ref="H31:K31"/>
    <mergeCell ref="L31:M31"/>
    <mergeCell ref="C28:F28"/>
    <mergeCell ref="H28:K28"/>
    <mergeCell ref="A18:C18"/>
    <mergeCell ref="D18:M18"/>
    <mergeCell ref="A19:M19"/>
    <mergeCell ref="A20:B22"/>
    <mergeCell ref="C20:F22"/>
    <mergeCell ref="G20:G22"/>
    <mergeCell ref="H20:K22"/>
    <mergeCell ref="L20:M22"/>
    <mergeCell ref="A15:C15"/>
    <mergeCell ref="D15:F15"/>
    <mergeCell ref="G15:I15"/>
    <mergeCell ref="J15:M15"/>
    <mergeCell ref="A16:C16"/>
    <mergeCell ref="D16:F16"/>
    <mergeCell ref="G16:I16"/>
    <mergeCell ref="J16:M16"/>
    <mergeCell ref="A17:I17"/>
    <mergeCell ref="J17:M17"/>
    <mergeCell ref="D8:F8"/>
    <mergeCell ref="G8:I8"/>
    <mergeCell ref="J8:M8"/>
    <mergeCell ref="A13:C13"/>
    <mergeCell ref="D13:F13"/>
    <mergeCell ref="G13:I13"/>
    <mergeCell ref="J13:M13"/>
    <mergeCell ref="A14:C14"/>
    <mergeCell ref="D14:F14"/>
    <mergeCell ref="G14:I14"/>
    <mergeCell ref="J14:M14"/>
    <mergeCell ref="A11:C11"/>
    <mergeCell ref="D11:F11"/>
    <mergeCell ref="G11:I11"/>
    <mergeCell ref="J11:M11"/>
    <mergeCell ref="A12:C12"/>
    <mergeCell ref="D12:F12"/>
    <mergeCell ref="G12:I12"/>
    <mergeCell ref="J12:M12"/>
    <mergeCell ref="R1:S1"/>
    <mergeCell ref="A2:P2"/>
    <mergeCell ref="A1:P1"/>
    <mergeCell ref="A54:M54"/>
    <mergeCell ref="A5:M5"/>
    <mergeCell ref="A6:C6"/>
    <mergeCell ref="D6:F6"/>
    <mergeCell ref="G6:I6"/>
    <mergeCell ref="J6:M6"/>
    <mergeCell ref="O5:P5"/>
    <mergeCell ref="O6:P18"/>
    <mergeCell ref="A9:C9"/>
    <mergeCell ref="D9:F9"/>
    <mergeCell ref="G9:I9"/>
    <mergeCell ref="J9:M9"/>
    <mergeCell ref="A10:C10"/>
    <mergeCell ref="D10:F10"/>
    <mergeCell ref="G10:I10"/>
    <mergeCell ref="J10:M10"/>
    <mergeCell ref="A7:C7"/>
    <mergeCell ref="D7:F7"/>
    <mergeCell ref="G7:I7"/>
    <mergeCell ref="J7:M7"/>
    <mergeCell ref="A8:C8"/>
  </mergeCells>
  <hyperlinks>
    <hyperlink ref="R1:S1" location="İÇİNDEKİLER!A1" display="İÇİNDEKİLER"/>
  </hyperlinks>
  <pageMargins left="0.7" right="0.7" top="0.75" bottom="0.75" header="0.3" footer="0.3"/>
  <pageSetup paperSize="9" orientation="portrait" horizontalDpi="4294967294" vertic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5"/>
  <sheetViews>
    <sheetView topLeftCell="A37" zoomScale="90" zoomScaleNormal="90" workbookViewId="0">
      <selection activeCell="O51" sqref="O51:P56"/>
    </sheetView>
  </sheetViews>
  <sheetFormatPr defaultColWidth="9.140625" defaultRowHeight="15"/>
  <cols>
    <col min="1" max="6" width="9.140625" style="27"/>
    <col min="7" max="7" width="11.140625" style="27" customWidth="1"/>
    <col min="8" max="12" width="9.140625" style="27"/>
    <col min="13" max="14" width="6.85546875" style="27" customWidth="1"/>
    <col min="15" max="15" width="18.85546875" style="27" customWidth="1"/>
    <col min="16" max="16" width="23.28515625" style="27" customWidth="1"/>
    <col min="17" max="17" width="9.140625" style="27"/>
    <col min="18" max="18" width="12.85546875" style="27" customWidth="1"/>
    <col min="19" max="16384" width="9.140625" style="27"/>
  </cols>
  <sheetData>
    <row r="1" spans="1:27" ht="50.25" customHeight="1">
      <c r="A1" s="308" t="s">
        <v>160</v>
      </c>
      <c r="B1" s="309"/>
      <c r="C1" s="309"/>
      <c r="D1" s="309"/>
      <c r="E1" s="309"/>
      <c r="F1" s="309"/>
      <c r="G1" s="309"/>
      <c r="H1" s="309"/>
      <c r="I1" s="309"/>
      <c r="J1" s="309"/>
      <c r="K1" s="309"/>
      <c r="L1" s="309"/>
      <c r="M1" s="309"/>
      <c r="N1" s="309"/>
      <c r="O1" s="309"/>
      <c r="P1" s="310"/>
      <c r="Q1" s="78"/>
      <c r="R1" s="156" t="s">
        <v>175</v>
      </c>
      <c r="S1" s="156"/>
      <c r="T1" s="78"/>
      <c r="U1" s="78"/>
      <c r="V1" s="78"/>
      <c r="W1" s="78"/>
      <c r="X1" s="78"/>
      <c r="Y1" s="78"/>
      <c r="Z1" s="78"/>
      <c r="AA1" s="78"/>
    </row>
    <row r="2" spans="1:27" s="93" customFormat="1" ht="39.950000000000003" customHeight="1" thickBot="1">
      <c r="A2" s="295" t="s">
        <v>161</v>
      </c>
      <c r="B2" s="296"/>
      <c r="C2" s="296"/>
      <c r="D2" s="296"/>
      <c r="E2" s="296"/>
      <c r="F2" s="296"/>
      <c r="G2" s="296"/>
      <c r="H2" s="296"/>
      <c r="I2" s="296"/>
      <c r="J2" s="296"/>
      <c r="K2" s="296"/>
      <c r="L2" s="296"/>
      <c r="M2" s="296"/>
      <c r="N2" s="296"/>
      <c r="O2" s="296"/>
      <c r="P2" s="297"/>
      <c r="Q2" s="78"/>
      <c r="R2" s="78"/>
      <c r="S2" s="78"/>
      <c r="T2" s="78"/>
      <c r="U2" s="78"/>
      <c r="V2" s="78"/>
      <c r="W2" s="78"/>
      <c r="X2" s="78"/>
      <c r="Y2" s="78"/>
      <c r="Z2" s="78"/>
      <c r="AA2" s="78"/>
    </row>
    <row r="3" spans="1:27" s="89" customFormat="1" ht="23.25">
      <c r="A3" s="88"/>
      <c r="B3" s="88"/>
      <c r="C3" s="88"/>
      <c r="D3" s="88"/>
      <c r="E3" s="88"/>
      <c r="F3" s="88"/>
      <c r="G3" s="88"/>
      <c r="H3" s="88"/>
      <c r="I3" s="88"/>
      <c r="J3" s="88"/>
      <c r="K3" s="88"/>
      <c r="L3" s="88"/>
      <c r="M3" s="88"/>
      <c r="N3" s="88"/>
      <c r="O3" s="88"/>
      <c r="P3" s="88"/>
      <c r="Q3" s="78"/>
      <c r="R3" s="78"/>
      <c r="S3" s="78"/>
      <c r="T3" s="78"/>
      <c r="U3" s="78"/>
      <c r="V3" s="78"/>
      <c r="W3" s="78"/>
      <c r="X3" s="78"/>
      <c r="Y3" s="78"/>
      <c r="Z3" s="78"/>
      <c r="AA3" s="78"/>
    </row>
    <row r="4" spans="1:27" ht="28.5" customHeight="1">
      <c r="A4" s="258" t="s">
        <v>0</v>
      </c>
      <c r="B4" s="259"/>
      <c r="C4" s="259"/>
      <c r="D4" s="259"/>
      <c r="E4" s="259"/>
      <c r="F4" s="259"/>
      <c r="G4" s="259"/>
      <c r="H4" s="259"/>
      <c r="I4" s="259"/>
      <c r="J4" s="259"/>
      <c r="K4" s="259"/>
      <c r="L4" s="259"/>
      <c r="M4" s="259"/>
      <c r="N4" s="259"/>
      <c r="O4" s="259"/>
      <c r="P4" s="260"/>
    </row>
    <row r="5" spans="1:27" ht="15.75">
      <c r="A5" s="195" t="s">
        <v>1</v>
      </c>
      <c r="B5" s="195"/>
      <c r="C5" s="195"/>
      <c r="D5" s="195"/>
      <c r="E5" s="195"/>
      <c r="F5" s="195"/>
      <c r="G5" s="195"/>
      <c r="H5" s="195"/>
      <c r="I5" s="195"/>
      <c r="J5" s="195"/>
      <c r="K5" s="195"/>
      <c r="L5" s="195"/>
      <c r="M5" s="195"/>
      <c r="N5" s="185"/>
      <c r="O5" s="261"/>
      <c r="P5" s="261"/>
    </row>
    <row r="6" spans="1:27" ht="15" customHeight="1">
      <c r="A6" s="182" t="s">
        <v>2</v>
      </c>
      <c r="B6" s="182"/>
      <c r="C6" s="182"/>
      <c r="D6" s="183"/>
      <c r="E6" s="183"/>
      <c r="F6" s="183"/>
      <c r="G6" s="184" t="s">
        <v>3</v>
      </c>
      <c r="H6" s="184"/>
      <c r="I6" s="184"/>
      <c r="J6" s="183"/>
      <c r="K6" s="183"/>
      <c r="L6" s="183"/>
      <c r="M6" s="183"/>
      <c r="N6" s="185"/>
      <c r="O6" s="170"/>
      <c r="P6" s="171"/>
    </row>
    <row r="7" spans="1:27" ht="15" customHeight="1">
      <c r="A7" s="184" t="s">
        <v>4</v>
      </c>
      <c r="B7" s="184"/>
      <c r="C7" s="184"/>
      <c r="D7" s="183"/>
      <c r="E7" s="183"/>
      <c r="F7" s="183"/>
      <c r="G7" s="184" t="s">
        <v>3</v>
      </c>
      <c r="H7" s="184"/>
      <c r="I7" s="184"/>
      <c r="J7" s="183"/>
      <c r="K7" s="183"/>
      <c r="L7" s="183"/>
      <c r="M7" s="183"/>
      <c r="N7" s="185"/>
      <c r="O7" s="170"/>
      <c r="P7" s="171"/>
    </row>
    <row r="8" spans="1:27" ht="15" customHeight="1">
      <c r="A8" s="184" t="s">
        <v>5</v>
      </c>
      <c r="B8" s="184"/>
      <c r="C8" s="184"/>
      <c r="D8" s="183"/>
      <c r="E8" s="183"/>
      <c r="F8" s="183"/>
      <c r="G8" s="184" t="s">
        <v>9</v>
      </c>
      <c r="H8" s="184"/>
      <c r="I8" s="184"/>
      <c r="J8" s="183"/>
      <c r="K8" s="183"/>
      <c r="L8" s="183"/>
      <c r="M8" s="183"/>
      <c r="N8" s="185"/>
      <c r="O8" s="170"/>
      <c r="P8" s="171"/>
    </row>
    <row r="9" spans="1:27" ht="15" customHeight="1">
      <c r="A9" s="184" t="s">
        <v>6</v>
      </c>
      <c r="B9" s="184"/>
      <c r="C9" s="184"/>
      <c r="D9" s="183"/>
      <c r="E9" s="183"/>
      <c r="F9" s="183"/>
      <c r="G9" s="184" t="s">
        <v>10</v>
      </c>
      <c r="H9" s="184"/>
      <c r="I9" s="184"/>
      <c r="J9" s="183"/>
      <c r="K9" s="183"/>
      <c r="L9" s="183"/>
      <c r="M9" s="183"/>
      <c r="N9" s="185"/>
      <c r="O9" s="170"/>
      <c r="P9" s="171"/>
    </row>
    <row r="10" spans="1:27" ht="15" customHeight="1">
      <c r="A10" s="184" t="s">
        <v>7</v>
      </c>
      <c r="B10" s="184"/>
      <c r="C10" s="184"/>
      <c r="D10" s="183"/>
      <c r="E10" s="183"/>
      <c r="F10" s="183"/>
      <c r="G10" s="184" t="s">
        <v>11</v>
      </c>
      <c r="H10" s="184"/>
      <c r="I10" s="184"/>
      <c r="J10" s="189">
        <v>45200</v>
      </c>
      <c r="K10" s="183"/>
      <c r="L10" s="183"/>
      <c r="M10" s="183"/>
      <c r="N10" s="185"/>
      <c r="O10" s="170"/>
      <c r="P10" s="171"/>
    </row>
    <row r="11" spans="1:27" ht="15" customHeight="1">
      <c r="A11" s="184" t="s">
        <v>12</v>
      </c>
      <c r="B11" s="184"/>
      <c r="C11" s="184"/>
      <c r="D11" s="190">
        <v>45233</v>
      </c>
      <c r="E11" s="183"/>
      <c r="F11" s="183"/>
      <c r="G11" s="184" t="s">
        <v>13</v>
      </c>
      <c r="H11" s="184"/>
      <c r="I11" s="184"/>
      <c r="J11" s="183"/>
      <c r="K11" s="183"/>
      <c r="L11" s="183"/>
      <c r="M11" s="183"/>
      <c r="N11" s="185"/>
      <c r="O11" s="170"/>
      <c r="P11" s="171"/>
    </row>
    <row r="12" spans="1:27" ht="15" customHeight="1">
      <c r="A12" s="184" t="s">
        <v>14</v>
      </c>
      <c r="B12" s="184"/>
      <c r="C12" s="184"/>
      <c r="D12" s="183">
        <v>2280.46</v>
      </c>
      <c r="E12" s="183"/>
      <c r="F12" s="183"/>
      <c r="G12" s="184" t="s">
        <v>40</v>
      </c>
      <c r="H12" s="184"/>
      <c r="I12" s="184"/>
      <c r="J12" s="183">
        <f>G51+D12</f>
        <v>5290.84</v>
      </c>
      <c r="K12" s="183"/>
      <c r="L12" s="183"/>
      <c r="M12" s="183"/>
      <c r="N12" s="185"/>
      <c r="O12" s="170"/>
      <c r="P12" s="171"/>
    </row>
    <row r="13" spans="1:27" ht="15" customHeight="1">
      <c r="A13" s="184" t="s">
        <v>41</v>
      </c>
      <c r="B13" s="184"/>
      <c r="C13" s="184"/>
      <c r="D13" s="183">
        <v>31</v>
      </c>
      <c r="E13" s="183"/>
      <c r="F13" s="183"/>
      <c r="G13" s="184" t="s">
        <v>42</v>
      </c>
      <c r="H13" s="184"/>
      <c r="I13" s="184"/>
      <c r="J13" s="183">
        <v>30</v>
      </c>
      <c r="K13" s="183"/>
      <c r="L13" s="183"/>
      <c r="M13" s="183"/>
      <c r="N13" s="185"/>
      <c r="O13" s="170"/>
      <c r="P13" s="171"/>
    </row>
    <row r="14" spans="1:27" ht="15" customHeight="1">
      <c r="A14" s="184" t="s">
        <v>43</v>
      </c>
      <c r="B14" s="184"/>
      <c r="C14" s="184"/>
      <c r="D14" s="183">
        <v>20</v>
      </c>
      <c r="E14" s="183"/>
      <c r="F14" s="183"/>
      <c r="G14" s="184" t="s">
        <v>43</v>
      </c>
      <c r="H14" s="184"/>
      <c r="I14" s="184"/>
      <c r="J14" s="183">
        <f>D14</f>
        <v>20</v>
      </c>
      <c r="K14" s="183"/>
      <c r="L14" s="183"/>
      <c r="M14" s="183"/>
      <c r="N14" s="185"/>
      <c r="O14" s="170"/>
      <c r="P14" s="171"/>
    </row>
    <row r="15" spans="1:27" ht="15" customHeight="1">
      <c r="A15" s="184" t="s">
        <v>69</v>
      </c>
      <c r="B15" s="184"/>
      <c r="C15" s="184"/>
      <c r="D15" s="183">
        <f>D13-D14</f>
        <v>11</v>
      </c>
      <c r="E15" s="183"/>
      <c r="F15" s="183"/>
      <c r="G15" s="184" t="s">
        <v>69</v>
      </c>
      <c r="H15" s="184"/>
      <c r="I15" s="184"/>
      <c r="J15" s="183">
        <f>J13-J14</f>
        <v>10</v>
      </c>
      <c r="K15" s="183"/>
      <c r="L15" s="183"/>
      <c r="M15" s="183"/>
      <c r="N15" s="185"/>
      <c r="O15" s="170"/>
      <c r="P15" s="171"/>
    </row>
    <row r="16" spans="1:27" ht="15" customHeight="1">
      <c r="A16" s="184" t="s">
        <v>64</v>
      </c>
      <c r="B16" s="184"/>
      <c r="C16" s="184"/>
      <c r="D16" s="183">
        <v>19595.71</v>
      </c>
      <c r="E16" s="183"/>
      <c r="F16" s="183"/>
      <c r="G16" s="184" t="s">
        <v>63</v>
      </c>
      <c r="H16" s="184"/>
      <c r="I16" s="184"/>
      <c r="J16" s="196">
        <f>J12/D16</f>
        <v>0.26999991324631772</v>
      </c>
      <c r="K16" s="196"/>
      <c r="L16" s="196"/>
      <c r="M16" s="196"/>
      <c r="N16" s="185"/>
      <c r="O16" s="170"/>
      <c r="P16" s="171"/>
    </row>
    <row r="17" spans="1:16" s="152" customFormat="1" ht="15" customHeight="1">
      <c r="A17" s="292" t="s">
        <v>190</v>
      </c>
      <c r="B17" s="293"/>
      <c r="C17" s="293"/>
      <c r="D17" s="293"/>
      <c r="E17" s="293"/>
      <c r="F17" s="293"/>
      <c r="G17" s="293"/>
      <c r="H17" s="293"/>
      <c r="I17" s="294"/>
      <c r="J17" s="276">
        <v>0</v>
      </c>
      <c r="K17" s="277"/>
      <c r="L17" s="277"/>
      <c r="M17" s="278"/>
      <c r="N17" s="185"/>
      <c r="O17" s="170"/>
      <c r="P17" s="171"/>
    </row>
    <row r="18" spans="1:16" ht="29.25" customHeight="1">
      <c r="A18" s="197" t="s">
        <v>8</v>
      </c>
      <c r="B18" s="197"/>
      <c r="C18" s="197"/>
      <c r="D18" s="198"/>
      <c r="E18" s="198"/>
      <c r="F18" s="198"/>
      <c r="G18" s="198"/>
      <c r="H18" s="198"/>
      <c r="I18" s="198"/>
      <c r="J18" s="198"/>
      <c r="K18" s="198"/>
      <c r="L18" s="198"/>
      <c r="M18" s="198"/>
      <c r="N18" s="185"/>
      <c r="O18" s="165"/>
      <c r="P18" s="166"/>
    </row>
    <row r="19" spans="1:16" ht="15.75">
      <c r="A19" s="195" t="s">
        <v>15</v>
      </c>
      <c r="B19" s="195"/>
      <c r="C19" s="195"/>
      <c r="D19" s="195"/>
      <c r="E19" s="195"/>
      <c r="F19" s="195"/>
      <c r="G19" s="195"/>
      <c r="H19" s="195"/>
      <c r="I19" s="195"/>
      <c r="J19" s="195"/>
      <c r="K19" s="195"/>
      <c r="L19" s="195"/>
      <c r="M19" s="195"/>
      <c r="N19" s="17"/>
      <c r="O19" s="168"/>
      <c r="P19" s="169"/>
    </row>
    <row r="20" spans="1:16" ht="15" customHeight="1">
      <c r="A20" s="214"/>
      <c r="B20" s="214"/>
      <c r="C20" s="257"/>
      <c r="D20" s="257"/>
      <c r="E20" s="257"/>
      <c r="F20" s="257"/>
      <c r="G20" s="178" t="s">
        <v>30</v>
      </c>
      <c r="H20" s="214" t="s">
        <v>31</v>
      </c>
      <c r="I20" s="212"/>
      <c r="J20" s="212"/>
      <c r="K20" s="212"/>
      <c r="L20" s="214" t="s">
        <v>32</v>
      </c>
      <c r="M20" s="212"/>
      <c r="N20" s="230"/>
      <c r="O20" s="163"/>
      <c r="P20" s="164"/>
    </row>
    <row r="21" spans="1:16">
      <c r="A21" s="214"/>
      <c r="B21" s="214"/>
      <c r="C21" s="257"/>
      <c r="D21" s="257"/>
      <c r="E21" s="257"/>
      <c r="F21" s="257"/>
      <c r="G21" s="178"/>
      <c r="H21" s="212"/>
      <c r="I21" s="212"/>
      <c r="J21" s="212"/>
      <c r="K21" s="212"/>
      <c r="L21" s="212"/>
      <c r="M21" s="212"/>
      <c r="N21" s="230"/>
      <c r="O21" s="170"/>
      <c r="P21" s="171"/>
    </row>
    <row r="22" spans="1:16" ht="30" customHeight="1">
      <c r="A22" s="214"/>
      <c r="B22" s="214"/>
      <c r="C22" s="257"/>
      <c r="D22" s="257"/>
      <c r="E22" s="257"/>
      <c r="F22" s="257"/>
      <c r="G22" s="178"/>
      <c r="H22" s="212"/>
      <c r="I22" s="212"/>
      <c r="J22" s="212"/>
      <c r="K22" s="212"/>
      <c r="L22" s="212"/>
      <c r="M22" s="212"/>
      <c r="N22" s="230"/>
      <c r="O22" s="165"/>
      <c r="P22" s="166"/>
    </row>
    <row r="23" spans="1:16" ht="15" customHeight="1">
      <c r="A23" s="192" t="s">
        <v>16</v>
      </c>
      <c r="B23" s="192"/>
      <c r="C23" s="184" t="s">
        <v>17</v>
      </c>
      <c r="D23" s="184"/>
      <c r="E23" s="184"/>
      <c r="F23" s="184"/>
      <c r="G23" s="61">
        <v>0</v>
      </c>
      <c r="H23" s="256">
        <f>$G23/$D$13*$D$14</f>
        <v>0</v>
      </c>
      <c r="I23" s="256"/>
      <c r="J23" s="256"/>
      <c r="K23" s="256"/>
      <c r="L23" s="256">
        <f>G23-H23</f>
        <v>0</v>
      </c>
      <c r="M23" s="256"/>
      <c r="N23" s="231"/>
      <c r="O23" s="163"/>
      <c r="P23" s="164"/>
    </row>
    <row r="24" spans="1:16" ht="15.75">
      <c r="A24" s="192"/>
      <c r="B24" s="192"/>
      <c r="C24" s="184" t="s">
        <v>18</v>
      </c>
      <c r="D24" s="184"/>
      <c r="E24" s="184"/>
      <c r="F24" s="184"/>
      <c r="G24" s="61">
        <v>0</v>
      </c>
      <c r="H24" s="256">
        <f t="shared" ref="H24:H39" si="0">$G24/$D$13*$D$14</f>
        <v>0</v>
      </c>
      <c r="I24" s="256"/>
      <c r="J24" s="256"/>
      <c r="K24" s="256"/>
      <c r="L24" s="256">
        <f t="shared" ref="L24:L39" si="1">G24-H24</f>
        <v>0</v>
      </c>
      <c r="M24" s="256"/>
      <c r="N24" s="231"/>
      <c r="O24" s="170"/>
      <c r="P24" s="171"/>
    </row>
    <row r="25" spans="1:16" ht="15.75">
      <c r="A25" s="192"/>
      <c r="B25" s="192"/>
      <c r="C25" s="184" t="s">
        <v>19</v>
      </c>
      <c r="D25" s="184"/>
      <c r="E25" s="184"/>
      <c r="F25" s="184"/>
      <c r="G25" s="61">
        <v>0</v>
      </c>
      <c r="H25" s="256">
        <f t="shared" si="0"/>
        <v>0</v>
      </c>
      <c r="I25" s="256"/>
      <c r="J25" s="256"/>
      <c r="K25" s="256"/>
      <c r="L25" s="256">
        <f t="shared" si="1"/>
        <v>0</v>
      </c>
      <c r="M25" s="256"/>
      <c r="N25" s="231"/>
      <c r="O25" s="170"/>
      <c r="P25" s="171"/>
    </row>
    <row r="26" spans="1:16" ht="15.75">
      <c r="A26" s="192"/>
      <c r="B26" s="192"/>
      <c r="C26" s="184" t="s">
        <v>20</v>
      </c>
      <c r="D26" s="184"/>
      <c r="E26" s="184"/>
      <c r="F26" s="184"/>
      <c r="G26" s="61">
        <v>0</v>
      </c>
      <c r="H26" s="256">
        <f t="shared" si="0"/>
        <v>0</v>
      </c>
      <c r="I26" s="256"/>
      <c r="J26" s="256"/>
      <c r="K26" s="256"/>
      <c r="L26" s="256">
        <f t="shared" si="1"/>
        <v>0</v>
      </c>
      <c r="M26" s="256"/>
      <c r="N26" s="231"/>
      <c r="O26" s="170"/>
      <c r="P26" s="171"/>
    </row>
    <row r="27" spans="1:16" ht="15.75">
      <c r="A27" s="192"/>
      <c r="B27" s="192"/>
      <c r="C27" s="184" t="s">
        <v>21</v>
      </c>
      <c r="D27" s="184"/>
      <c r="E27" s="184"/>
      <c r="F27" s="184"/>
      <c r="G27" s="61">
        <v>0</v>
      </c>
      <c r="H27" s="256">
        <f t="shared" si="0"/>
        <v>0</v>
      </c>
      <c r="I27" s="256"/>
      <c r="J27" s="256"/>
      <c r="K27" s="256"/>
      <c r="L27" s="256">
        <f t="shared" si="1"/>
        <v>0</v>
      </c>
      <c r="M27" s="256"/>
      <c r="N27" s="231"/>
      <c r="O27" s="170"/>
      <c r="P27" s="171"/>
    </row>
    <row r="28" spans="1:16" ht="15.75">
      <c r="A28" s="192"/>
      <c r="B28" s="192"/>
      <c r="C28" s="252" t="s">
        <v>100</v>
      </c>
      <c r="D28" s="252"/>
      <c r="E28" s="252"/>
      <c r="F28" s="252"/>
      <c r="G28" s="61">
        <v>1158.77</v>
      </c>
      <c r="H28" s="256">
        <f>G28</f>
        <v>1158.77</v>
      </c>
      <c r="I28" s="256"/>
      <c r="J28" s="256"/>
      <c r="K28" s="256"/>
      <c r="L28" s="256">
        <f t="shared" si="1"/>
        <v>0</v>
      </c>
      <c r="M28" s="256"/>
      <c r="N28" s="231"/>
      <c r="O28" s="170"/>
      <c r="P28" s="171"/>
    </row>
    <row r="29" spans="1:16" ht="15.75">
      <c r="A29" s="192"/>
      <c r="B29" s="192"/>
      <c r="C29" s="184" t="s">
        <v>101</v>
      </c>
      <c r="D29" s="184"/>
      <c r="E29" s="184"/>
      <c r="F29" s="184"/>
      <c r="G29" s="61">
        <v>637.25</v>
      </c>
      <c r="H29" s="256">
        <f>G29</f>
        <v>637.25</v>
      </c>
      <c r="I29" s="256"/>
      <c r="J29" s="256"/>
      <c r="K29" s="256"/>
      <c r="L29" s="256">
        <f t="shared" si="1"/>
        <v>0</v>
      </c>
      <c r="M29" s="256"/>
      <c r="N29" s="231"/>
      <c r="O29" s="170"/>
      <c r="P29" s="171"/>
    </row>
    <row r="30" spans="1:16" ht="15.75">
      <c r="A30" s="192"/>
      <c r="B30" s="192"/>
      <c r="C30" s="184" t="s">
        <v>107</v>
      </c>
      <c r="D30" s="184"/>
      <c r="E30" s="184"/>
      <c r="F30" s="184"/>
      <c r="G30" s="61">
        <v>0</v>
      </c>
      <c r="H30" s="256">
        <f>G30</f>
        <v>0</v>
      </c>
      <c r="I30" s="256"/>
      <c r="J30" s="256"/>
      <c r="K30" s="256"/>
      <c r="L30" s="256">
        <f t="shared" si="1"/>
        <v>0</v>
      </c>
      <c r="M30" s="256"/>
      <c r="N30" s="231"/>
      <c r="O30" s="170"/>
      <c r="P30" s="171"/>
    </row>
    <row r="31" spans="1:16" ht="15.75">
      <c r="A31" s="192"/>
      <c r="B31" s="192"/>
      <c r="C31" s="184" t="s">
        <v>22</v>
      </c>
      <c r="D31" s="184"/>
      <c r="E31" s="184"/>
      <c r="F31" s="184"/>
      <c r="G31" s="61">
        <v>0</v>
      </c>
      <c r="H31" s="256">
        <f>G31</f>
        <v>0</v>
      </c>
      <c r="I31" s="256"/>
      <c r="J31" s="256"/>
      <c r="K31" s="256"/>
      <c r="L31" s="256">
        <f t="shared" si="1"/>
        <v>0</v>
      </c>
      <c r="M31" s="256"/>
      <c r="N31" s="231"/>
      <c r="O31" s="170"/>
      <c r="P31" s="171"/>
    </row>
    <row r="32" spans="1:16" ht="15.75">
      <c r="A32" s="192"/>
      <c r="B32" s="192"/>
      <c r="C32" s="184" t="s">
        <v>23</v>
      </c>
      <c r="D32" s="184"/>
      <c r="E32" s="184"/>
      <c r="F32" s="184"/>
      <c r="G32" s="61">
        <v>0</v>
      </c>
      <c r="H32" s="256">
        <f t="shared" si="0"/>
        <v>0</v>
      </c>
      <c r="I32" s="256"/>
      <c r="J32" s="256"/>
      <c r="K32" s="256"/>
      <c r="L32" s="256">
        <f t="shared" si="1"/>
        <v>0</v>
      </c>
      <c r="M32" s="256"/>
      <c r="N32" s="231"/>
      <c r="O32" s="170"/>
      <c r="P32" s="171"/>
    </row>
    <row r="33" spans="1:18" ht="15.75">
      <c r="A33" s="192"/>
      <c r="B33" s="192"/>
      <c r="C33" s="184" t="s">
        <v>24</v>
      </c>
      <c r="D33" s="184"/>
      <c r="E33" s="184"/>
      <c r="F33" s="184"/>
      <c r="G33" s="61">
        <v>21987.5</v>
      </c>
      <c r="H33" s="256">
        <f t="shared" si="0"/>
        <v>14185.483870967742</v>
      </c>
      <c r="I33" s="256"/>
      <c r="J33" s="256"/>
      <c r="K33" s="256"/>
      <c r="L33" s="256">
        <f t="shared" si="1"/>
        <v>7802.0161290322576</v>
      </c>
      <c r="M33" s="256"/>
      <c r="N33" s="231"/>
      <c r="O33" s="170"/>
      <c r="P33" s="171"/>
    </row>
    <row r="34" spans="1:18" ht="15.75">
      <c r="A34" s="192"/>
      <c r="B34" s="192"/>
      <c r="C34" s="184" t="s">
        <v>25</v>
      </c>
      <c r="D34" s="184"/>
      <c r="E34" s="184"/>
      <c r="F34" s="184"/>
      <c r="G34" s="61">
        <v>11457.67</v>
      </c>
      <c r="H34" s="256">
        <f t="shared" si="0"/>
        <v>7392.0451612903234</v>
      </c>
      <c r="I34" s="256"/>
      <c r="J34" s="256"/>
      <c r="K34" s="256"/>
      <c r="L34" s="256">
        <f t="shared" si="1"/>
        <v>4065.6248387096766</v>
      </c>
      <c r="M34" s="256"/>
      <c r="N34" s="231"/>
      <c r="O34" s="170"/>
      <c r="P34" s="171"/>
    </row>
    <row r="35" spans="1:18" ht="15.75">
      <c r="A35" s="192"/>
      <c r="B35" s="192"/>
      <c r="C35" s="184" t="s">
        <v>26</v>
      </c>
      <c r="D35" s="184"/>
      <c r="E35" s="184"/>
      <c r="F35" s="184"/>
      <c r="G35" s="61">
        <v>0</v>
      </c>
      <c r="H35" s="256">
        <f t="shared" si="0"/>
        <v>0</v>
      </c>
      <c r="I35" s="256"/>
      <c r="J35" s="256"/>
      <c r="K35" s="256"/>
      <c r="L35" s="256">
        <f t="shared" si="1"/>
        <v>0</v>
      </c>
      <c r="M35" s="256"/>
      <c r="N35" s="231"/>
      <c r="O35" s="170"/>
      <c r="P35" s="171"/>
    </row>
    <row r="36" spans="1:18" ht="15.75">
      <c r="A36" s="192"/>
      <c r="B36" s="192"/>
      <c r="C36" s="184" t="s">
        <v>27</v>
      </c>
      <c r="D36" s="184"/>
      <c r="E36" s="184"/>
      <c r="F36" s="184"/>
      <c r="G36" s="61">
        <v>0</v>
      </c>
      <c r="H36" s="256">
        <f t="shared" si="0"/>
        <v>0</v>
      </c>
      <c r="I36" s="256"/>
      <c r="J36" s="256"/>
      <c r="K36" s="256"/>
      <c r="L36" s="256">
        <f t="shared" si="1"/>
        <v>0</v>
      </c>
      <c r="M36" s="256"/>
      <c r="N36" s="231"/>
      <c r="O36" s="170"/>
      <c r="P36" s="171"/>
    </row>
    <row r="37" spans="1:18" ht="15.75">
      <c r="A37" s="192"/>
      <c r="B37" s="192"/>
      <c r="C37" s="184" t="s">
        <v>28</v>
      </c>
      <c r="D37" s="184"/>
      <c r="E37" s="184"/>
      <c r="F37" s="184"/>
      <c r="G37" s="61">
        <v>0</v>
      </c>
      <c r="H37" s="256">
        <f t="shared" si="0"/>
        <v>0</v>
      </c>
      <c r="I37" s="256"/>
      <c r="J37" s="256"/>
      <c r="K37" s="256"/>
      <c r="L37" s="256">
        <f t="shared" si="1"/>
        <v>0</v>
      </c>
      <c r="M37" s="256"/>
      <c r="N37" s="231"/>
      <c r="O37" s="170"/>
      <c r="P37" s="171"/>
      <c r="R37" s="11"/>
    </row>
    <row r="38" spans="1:18" ht="15.75">
      <c r="A38" s="192"/>
      <c r="B38" s="192"/>
      <c r="C38" s="184" t="s">
        <v>51</v>
      </c>
      <c r="D38" s="184"/>
      <c r="E38" s="184"/>
      <c r="F38" s="184"/>
      <c r="G38" s="61">
        <v>8138.89</v>
      </c>
      <c r="H38" s="256">
        <f t="shared" si="0"/>
        <v>5250.8967741935485</v>
      </c>
      <c r="I38" s="256"/>
      <c r="J38" s="256"/>
      <c r="K38" s="256"/>
      <c r="L38" s="256">
        <f t="shared" si="1"/>
        <v>2887.9932258064518</v>
      </c>
      <c r="M38" s="256"/>
      <c r="N38" s="231"/>
      <c r="O38" s="170"/>
      <c r="P38" s="171"/>
    </row>
    <row r="39" spans="1:18" ht="15.75">
      <c r="A39" s="192"/>
      <c r="B39" s="192"/>
      <c r="C39" s="184" t="s">
        <v>104</v>
      </c>
      <c r="D39" s="184"/>
      <c r="E39" s="184"/>
      <c r="F39" s="184"/>
      <c r="G39" s="61">
        <v>0</v>
      </c>
      <c r="H39" s="256">
        <f t="shared" si="0"/>
        <v>0</v>
      </c>
      <c r="I39" s="256"/>
      <c r="J39" s="256"/>
      <c r="K39" s="256"/>
      <c r="L39" s="256">
        <f t="shared" si="1"/>
        <v>0</v>
      </c>
      <c r="M39" s="256"/>
      <c r="N39" s="231"/>
      <c r="O39" s="170"/>
      <c r="P39" s="171"/>
    </row>
    <row r="40" spans="1:18" ht="18.75">
      <c r="A40" s="200" t="s">
        <v>33</v>
      </c>
      <c r="B40" s="200"/>
      <c r="C40" s="183"/>
      <c r="D40" s="183"/>
      <c r="E40" s="183"/>
      <c r="F40" s="183"/>
      <c r="G40" s="61">
        <f>SUM(G23:G39)</f>
        <v>43380.08</v>
      </c>
      <c r="H40" s="256">
        <f>SUM(H23:K39)</f>
        <v>28624.445806451615</v>
      </c>
      <c r="I40" s="183"/>
      <c r="J40" s="183"/>
      <c r="K40" s="183"/>
      <c r="L40" s="304">
        <f>G40-H40</f>
        <v>14755.634193548387</v>
      </c>
      <c r="M40" s="304"/>
      <c r="N40" s="19">
        <v>1</v>
      </c>
      <c r="O40" s="165"/>
      <c r="P40" s="166"/>
    </row>
    <row r="41" spans="1:18" ht="15.75">
      <c r="A41" s="195" t="s">
        <v>39</v>
      </c>
      <c r="B41" s="195"/>
      <c r="C41" s="195"/>
      <c r="D41" s="195"/>
      <c r="E41" s="195"/>
      <c r="F41" s="195"/>
      <c r="G41" s="195"/>
      <c r="H41" s="195"/>
      <c r="I41" s="195"/>
      <c r="J41" s="195"/>
      <c r="K41" s="195"/>
      <c r="L41" s="195"/>
      <c r="M41" s="195"/>
      <c r="N41" s="305"/>
      <c r="O41" s="306"/>
      <c r="P41" s="307"/>
    </row>
    <row r="42" spans="1:18" ht="47.25" customHeight="1">
      <c r="A42" s="204"/>
      <c r="B42" s="204"/>
      <c r="C42" s="212" t="s">
        <v>35</v>
      </c>
      <c r="D42" s="212"/>
      <c r="E42" s="212"/>
      <c r="F42" s="212"/>
      <c r="G42" s="68" t="s">
        <v>36</v>
      </c>
      <c r="H42" s="214" t="s">
        <v>37</v>
      </c>
      <c r="I42" s="214"/>
      <c r="J42" s="214"/>
      <c r="K42" s="214"/>
      <c r="L42" s="214" t="s">
        <v>38</v>
      </c>
      <c r="M42" s="214"/>
      <c r="N42" s="73"/>
      <c r="O42" s="68" t="s">
        <v>61</v>
      </c>
      <c r="P42" s="68" t="s">
        <v>62</v>
      </c>
    </row>
    <row r="43" spans="1:18" ht="15" customHeight="1">
      <c r="A43" s="204" t="s">
        <v>105</v>
      </c>
      <c r="B43" s="204"/>
      <c r="C43" s="252" t="s">
        <v>93</v>
      </c>
      <c r="D43" s="252"/>
      <c r="E43" s="252"/>
      <c r="F43" s="252"/>
      <c r="G43" s="69">
        <v>1879.27</v>
      </c>
      <c r="H43" s="253">
        <f>$G43/$J$13*$J$14</f>
        <v>1252.8466666666666</v>
      </c>
      <c r="I43" s="253"/>
      <c r="J43" s="253"/>
      <c r="K43" s="253"/>
      <c r="L43" s="253">
        <f>G43-H43</f>
        <v>626.4233333333334</v>
      </c>
      <c r="M43" s="253"/>
      <c r="N43" s="254"/>
      <c r="O43" s="250">
        <f>L43+L44</f>
        <v>1053.5300000000002</v>
      </c>
      <c r="P43" s="71"/>
    </row>
    <row r="44" spans="1:18" ht="15.75">
      <c r="A44" s="204"/>
      <c r="B44" s="204"/>
      <c r="C44" s="252" t="s">
        <v>92</v>
      </c>
      <c r="D44" s="252"/>
      <c r="E44" s="252"/>
      <c r="F44" s="252"/>
      <c r="G44" s="69">
        <v>1281.32</v>
      </c>
      <c r="H44" s="253">
        <f t="shared" ref="H44:H46" si="2">$G44/$J$13*$J$14</f>
        <v>854.21333333333325</v>
      </c>
      <c r="I44" s="253"/>
      <c r="J44" s="253"/>
      <c r="K44" s="253"/>
      <c r="L44" s="253">
        <f t="shared" ref="L44:L46" si="3">G44-H44</f>
        <v>427.10666666666668</v>
      </c>
      <c r="M44" s="253"/>
      <c r="N44" s="254"/>
      <c r="O44" s="251"/>
      <c r="P44" s="71"/>
    </row>
    <row r="45" spans="1:18" ht="15.75">
      <c r="A45" s="204"/>
      <c r="B45" s="204"/>
      <c r="C45" s="252" t="s">
        <v>94</v>
      </c>
      <c r="D45" s="252"/>
      <c r="E45" s="252"/>
      <c r="F45" s="252"/>
      <c r="G45" s="69">
        <v>1537.58</v>
      </c>
      <c r="H45" s="253">
        <f t="shared" si="2"/>
        <v>1025.0533333333333</v>
      </c>
      <c r="I45" s="253"/>
      <c r="J45" s="253"/>
      <c r="K45" s="253"/>
      <c r="L45" s="253">
        <f t="shared" si="3"/>
        <v>512.52666666666664</v>
      </c>
      <c r="M45" s="253"/>
      <c r="N45" s="254"/>
      <c r="O45" s="71"/>
      <c r="P45" s="250">
        <f>L45+L46</f>
        <v>797.26333333333332</v>
      </c>
    </row>
    <row r="46" spans="1:18" ht="15.75">
      <c r="A46" s="204"/>
      <c r="B46" s="204"/>
      <c r="C46" s="252" t="s">
        <v>91</v>
      </c>
      <c r="D46" s="252"/>
      <c r="E46" s="252"/>
      <c r="F46" s="252"/>
      <c r="G46" s="69">
        <v>854.21</v>
      </c>
      <c r="H46" s="253">
        <f t="shared" si="2"/>
        <v>569.47333333333336</v>
      </c>
      <c r="I46" s="253"/>
      <c r="J46" s="253"/>
      <c r="K46" s="253"/>
      <c r="L46" s="253">
        <f t="shared" si="3"/>
        <v>284.73666666666668</v>
      </c>
      <c r="M46" s="253"/>
      <c r="N46" s="254"/>
      <c r="O46" s="71"/>
      <c r="P46" s="251"/>
    </row>
    <row r="47" spans="1:18" ht="18.75">
      <c r="A47" s="200" t="s">
        <v>33</v>
      </c>
      <c r="B47" s="200"/>
      <c r="C47" s="251"/>
      <c r="D47" s="251"/>
      <c r="E47" s="251"/>
      <c r="F47" s="251"/>
      <c r="G47" s="69"/>
      <c r="H47" s="253"/>
      <c r="I47" s="253"/>
      <c r="J47" s="253"/>
      <c r="K47" s="253"/>
      <c r="L47" s="301">
        <f>SUM(L43:M46)</f>
        <v>1850.7933333333335</v>
      </c>
      <c r="M47" s="301"/>
      <c r="N47" s="19">
        <v>2</v>
      </c>
      <c r="O47" s="302"/>
      <c r="P47" s="303"/>
    </row>
    <row r="48" spans="1:18" ht="15.75">
      <c r="A48" s="195" t="s">
        <v>44</v>
      </c>
      <c r="B48" s="195"/>
      <c r="C48" s="195"/>
      <c r="D48" s="195"/>
      <c r="E48" s="195"/>
      <c r="F48" s="195"/>
      <c r="G48" s="195"/>
      <c r="H48" s="195"/>
      <c r="I48" s="195"/>
      <c r="J48" s="195"/>
      <c r="K48" s="195"/>
      <c r="L48" s="195"/>
      <c r="M48" s="195"/>
      <c r="N48" s="289"/>
      <c r="O48" s="290"/>
      <c r="P48" s="291"/>
    </row>
    <row r="49" spans="1:16" ht="15" customHeight="1">
      <c r="A49" s="192" t="s">
        <v>45</v>
      </c>
      <c r="B49" s="192"/>
      <c r="C49" s="212" t="s">
        <v>46</v>
      </c>
      <c r="D49" s="212"/>
      <c r="E49" s="212"/>
      <c r="F49" s="212"/>
      <c r="G49" s="214" t="s">
        <v>47</v>
      </c>
      <c r="H49" s="214" t="s">
        <v>65</v>
      </c>
      <c r="I49" s="214"/>
      <c r="J49" s="214" t="s">
        <v>106</v>
      </c>
      <c r="K49" s="214"/>
      <c r="L49" s="214" t="s">
        <v>48</v>
      </c>
      <c r="M49" s="214"/>
      <c r="N49" s="283"/>
      <c r="O49" s="163"/>
      <c r="P49" s="164"/>
    </row>
    <row r="50" spans="1:16" ht="51" customHeight="1">
      <c r="A50" s="192"/>
      <c r="B50" s="192"/>
      <c r="C50" s="212"/>
      <c r="D50" s="212"/>
      <c r="E50" s="212"/>
      <c r="F50" s="212"/>
      <c r="G50" s="214"/>
      <c r="H50" s="214"/>
      <c r="I50" s="214"/>
      <c r="J50" s="214"/>
      <c r="K50" s="214"/>
      <c r="L50" s="214"/>
      <c r="M50" s="214"/>
      <c r="N50" s="283"/>
      <c r="O50" s="165"/>
      <c r="P50" s="166"/>
    </row>
    <row r="51" spans="1:16">
      <c r="A51" s="192"/>
      <c r="B51" s="192"/>
      <c r="C51" s="197" t="s">
        <v>49</v>
      </c>
      <c r="D51" s="197"/>
      <c r="E51" s="197"/>
      <c r="F51" s="197"/>
      <c r="G51" s="1">
        <v>3010.38</v>
      </c>
      <c r="H51" s="236">
        <f>H33-(J17+H45+H46)</f>
        <v>12590.957204301076</v>
      </c>
      <c r="I51" s="236"/>
      <c r="J51" s="236">
        <f>(H51*J16)-D12</f>
        <v>1119.0973528493896</v>
      </c>
      <c r="K51" s="236"/>
      <c r="L51" s="236">
        <f>IF(J51&lt;=0,G51,G51-J51)</f>
        <v>1891.2826471506105</v>
      </c>
      <c r="M51" s="236"/>
      <c r="N51" s="231"/>
      <c r="O51" s="163"/>
      <c r="P51" s="164"/>
    </row>
    <row r="52" spans="1:16">
      <c r="A52" s="192"/>
      <c r="B52" s="192"/>
      <c r="C52" s="197" t="s">
        <v>50</v>
      </c>
      <c r="D52" s="197"/>
      <c r="E52" s="197"/>
      <c r="F52" s="197"/>
      <c r="G52" s="1">
        <v>213.81</v>
      </c>
      <c r="H52" s="236"/>
      <c r="I52" s="236"/>
      <c r="J52" s="236">
        <f>G52</f>
        <v>213.81</v>
      </c>
      <c r="K52" s="236"/>
      <c r="L52" s="236">
        <f>G52-J52</f>
        <v>0</v>
      </c>
      <c r="M52" s="236"/>
      <c r="N52" s="231"/>
      <c r="O52" s="170"/>
      <c r="P52" s="171"/>
    </row>
    <row r="53" spans="1:16" ht="18.75">
      <c r="A53" s="200" t="s">
        <v>33</v>
      </c>
      <c r="B53" s="200"/>
      <c r="C53" s="198"/>
      <c r="D53" s="198"/>
      <c r="E53" s="198"/>
      <c r="F53" s="198"/>
      <c r="G53" s="1"/>
      <c r="H53" s="236"/>
      <c r="I53" s="236"/>
      <c r="J53" s="236"/>
      <c r="K53" s="236"/>
      <c r="L53" s="237">
        <f>SUM(L51+L52)</f>
        <v>1891.2826471506105</v>
      </c>
      <c r="M53" s="237"/>
      <c r="N53" s="19">
        <v>3</v>
      </c>
      <c r="O53" s="170"/>
      <c r="P53" s="171"/>
    </row>
    <row r="54" spans="1:16" s="59" customFormat="1" ht="18.75" customHeight="1">
      <c r="A54" s="195" t="s">
        <v>112</v>
      </c>
      <c r="B54" s="195"/>
      <c r="C54" s="195"/>
      <c r="D54" s="195"/>
      <c r="E54" s="195"/>
      <c r="F54" s="195"/>
      <c r="G54" s="195"/>
      <c r="H54" s="195"/>
      <c r="I54" s="195"/>
      <c r="J54" s="195"/>
      <c r="K54" s="195"/>
      <c r="L54" s="195"/>
      <c r="M54" s="195"/>
      <c r="N54" s="58"/>
      <c r="O54" s="170"/>
      <c r="P54" s="171"/>
    </row>
    <row r="55" spans="1:16">
      <c r="A55" s="192" t="s">
        <v>103</v>
      </c>
      <c r="B55" s="192"/>
      <c r="C55" s="299" t="s">
        <v>60</v>
      </c>
      <c r="D55" s="300"/>
      <c r="E55" s="300"/>
      <c r="F55" s="300"/>
      <c r="G55" s="213">
        <f>L40-L53</f>
        <v>12864.351546397776</v>
      </c>
      <c r="H55" s="213"/>
      <c r="I55" s="213"/>
      <c r="J55" s="213"/>
      <c r="K55" s="213"/>
      <c r="L55" s="213"/>
      <c r="M55" s="213"/>
      <c r="N55" s="229"/>
      <c r="O55" s="170"/>
      <c r="P55" s="171"/>
    </row>
    <row r="56" spans="1:16">
      <c r="A56" s="192"/>
      <c r="B56" s="192"/>
      <c r="C56" s="300"/>
      <c r="D56" s="300"/>
      <c r="E56" s="300"/>
      <c r="F56" s="300"/>
      <c r="G56" s="213"/>
      <c r="H56" s="213"/>
      <c r="I56" s="213"/>
      <c r="J56" s="213"/>
      <c r="K56" s="213"/>
      <c r="L56" s="213"/>
      <c r="M56" s="213"/>
      <c r="N56" s="229"/>
      <c r="O56" s="165"/>
      <c r="P56" s="166"/>
    </row>
    <row r="59" spans="1:16" ht="48" customHeight="1">
      <c r="A59" s="281" t="s">
        <v>182</v>
      </c>
      <c r="B59" s="281"/>
      <c r="C59" s="281"/>
      <c r="D59" s="281"/>
      <c r="F59" s="282" t="s">
        <v>183</v>
      </c>
      <c r="G59" s="282"/>
      <c r="H59" s="282"/>
      <c r="I59" s="282"/>
      <c r="J59" s="282"/>
      <c r="L59" s="234" t="s">
        <v>186</v>
      </c>
      <c r="M59" s="234"/>
      <c r="N59" s="234"/>
      <c r="O59" s="234"/>
    </row>
    <row r="60" spans="1:16">
      <c r="A60" s="298" t="s">
        <v>54</v>
      </c>
      <c r="B60" s="298"/>
      <c r="C60" s="298"/>
      <c r="D60" s="4">
        <f>H33</f>
        <v>14185.483870967742</v>
      </c>
      <c r="F60" s="298" t="s">
        <v>65</v>
      </c>
      <c r="G60" s="298"/>
      <c r="H60" s="298"/>
      <c r="I60" s="298"/>
      <c r="J60" s="4">
        <f>D16/D13*D14</f>
        <v>12642.393548387097</v>
      </c>
    </row>
    <row r="61" spans="1:16">
      <c r="A61" s="298" t="s">
        <v>193</v>
      </c>
      <c r="B61" s="298"/>
      <c r="C61" s="298"/>
      <c r="D61" s="4">
        <f>J17+H45+H46</f>
        <v>1594.5266666666666</v>
      </c>
      <c r="F61" s="206" t="s">
        <v>66</v>
      </c>
      <c r="G61" s="206"/>
      <c r="H61" s="206"/>
      <c r="I61" s="206"/>
      <c r="J61" s="4">
        <f>(J60*J16)-D12</f>
        <v>1132.985161290323</v>
      </c>
    </row>
    <row r="62" spans="1:16" ht="37.5">
      <c r="A62" s="298" t="s">
        <v>56</v>
      </c>
      <c r="B62" s="298"/>
      <c r="C62" s="298"/>
      <c r="D62" s="4">
        <f>D60-D61</f>
        <v>12590.957204301076</v>
      </c>
      <c r="F62" s="298" t="s">
        <v>67</v>
      </c>
      <c r="G62" s="298"/>
      <c r="H62" s="298"/>
      <c r="I62" s="298"/>
      <c r="J62" s="6">
        <f>IF(J61&lt;=0,G51,G51-J61)</f>
        <v>1877.3948387096771</v>
      </c>
      <c r="K62" s="133" t="s">
        <v>184</v>
      </c>
    </row>
    <row r="63" spans="1:16">
      <c r="A63" s="298" t="s">
        <v>57</v>
      </c>
      <c r="B63" s="298"/>
      <c r="C63" s="298"/>
      <c r="D63" s="5">
        <v>0.27</v>
      </c>
      <c r="F63" s="206"/>
      <c r="G63" s="206"/>
      <c r="H63" s="206"/>
      <c r="I63" s="5"/>
    </row>
    <row r="64" spans="1:16">
      <c r="A64" s="298" t="s">
        <v>58</v>
      </c>
      <c r="B64" s="298"/>
      <c r="C64" s="298"/>
      <c r="D64" s="4">
        <f>(D62*D63)-D12</f>
        <v>1119.0984451612908</v>
      </c>
      <c r="F64" s="206"/>
      <c r="G64" s="206"/>
      <c r="H64" s="206"/>
      <c r="I64" s="4"/>
    </row>
    <row r="65" spans="1:9" ht="30">
      <c r="A65" s="298" t="s">
        <v>59</v>
      </c>
      <c r="B65" s="298"/>
      <c r="C65" s="298"/>
      <c r="D65" s="6">
        <f>IF(D64&lt;=0,G51,G51-D64)</f>
        <v>1891.2815548387093</v>
      </c>
      <c r="E65" s="131" t="s">
        <v>185</v>
      </c>
      <c r="F65" s="206"/>
      <c r="G65" s="206"/>
      <c r="H65" s="206"/>
      <c r="I65" s="7"/>
    </row>
  </sheetData>
  <mergeCells count="195">
    <mergeCell ref="L59:O59"/>
    <mergeCell ref="A1:P1"/>
    <mergeCell ref="A54:M54"/>
    <mergeCell ref="A7:C7"/>
    <mergeCell ref="D7:F7"/>
    <mergeCell ref="G7:I7"/>
    <mergeCell ref="J7:M7"/>
    <mergeCell ref="A8:C8"/>
    <mergeCell ref="D8:F8"/>
    <mergeCell ref="G8:I8"/>
    <mergeCell ref="J8:M8"/>
    <mergeCell ref="A4:P4"/>
    <mergeCell ref="A5:M5"/>
    <mergeCell ref="N5:N18"/>
    <mergeCell ref="O5:P5"/>
    <mergeCell ref="A6:C6"/>
    <mergeCell ref="D6:F6"/>
    <mergeCell ref="G6:I6"/>
    <mergeCell ref="J6:M6"/>
    <mergeCell ref="O6:P18"/>
    <mergeCell ref="A11:C11"/>
    <mergeCell ref="D11:F11"/>
    <mergeCell ref="G11:I11"/>
    <mergeCell ref="J11:M11"/>
    <mergeCell ref="A12:C12"/>
    <mergeCell ref="D12:F12"/>
    <mergeCell ref="G12:I12"/>
    <mergeCell ref="J12:M12"/>
    <mergeCell ref="A9:C9"/>
    <mergeCell ref="D9:F9"/>
    <mergeCell ref="G9:I9"/>
    <mergeCell ref="J9:M9"/>
    <mergeCell ref="A10:C10"/>
    <mergeCell ref="D10:F10"/>
    <mergeCell ref="G10:I10"/>
    <mergeCell ref="J10:M10"/>
    <mergeCell ref="A15:C15"/>
    <mergeCell ref="D15:F15"/>
    <mergeCell ref="G15:I15"/>
    <mergeCell ref="J15:M15"/>
    <mergeCell ref="A16:C16"/>
    <mergeCell ref="D16:F16"/>
    <mergeCell ref="G16:I16"/>
    <mergeCell ref="J16:M16"/>
    <mergeCell ref="A13:C13"/>
    <mergeCell ref="D13:F13"/>
    <mergeCell ref="G13:I13"/>
    <mergeCell ref="J13:M13"/>
    <mergeCell ref="A14:C14"/>
    <mergeCell ref="D14:F14"/>
    <mergeCell ref="G14:I14"/>
    <mergeCell ref="J14:M14"/>
    <mergeCell ref="A18:C18"/>
    <mergeCell ref="D18:M18"/>
    <mergeCell ref="A19:M19"/>
    <mergeCell ref="O19:P19"/>
    <mergeCell ref="A20:B22"/>
    <mergeCell ref="C20:F22"/>
    <mergeCell ref="G20:G22"/>
    <mergeCell ref="H20:K22"/>
    <mergeCell ref="L20:M22"/>
    <mergeCell ref="N20:N22"/>
    <mergeCell ref="C25:F25"/>
    <mergeCell ref="H25:K25"/>
    <mergeCell ref="L25:M25"/>
    <mergeCell ref="C26:F26"/>
    <mergeCell ref="H26:K26"/>
    <mergeCell ref="L26:M26"/>
    <mergeCell ref="O20:P22"/>
    <mergeCell ref="A23:B39"/>
    <mergeCell ref="C23:F23"/>
    <mergeCell ref="H23:K23"/>
    <mergeCell ref="L23:M23"/>
    <mergeCell ref="N23:N39"/>
    <mergeCell ref="O23:P40"/>
    <mergeCell ref="C24:F24"/>
    <mergeCell ref="H24:K24"/>
    <mergeCell ref="L24:M24"/>
    <mergeCell ref="C29:F29"/>
    <mergeCell ref="H29:K29"/>
    <mergeCell ref="L29:M29"/>
    <mergeCell ref="C30:F30"/>
    <mergeCell ref="H30:K30"/>
    <mergeCell ref="L30:M30"/>
    <mergeCell ref="C27:F27"/>
    <mergeCell ref="H27:K27"/>
    <mergeCell ref="C35:F35"/>
    <mergeCell ref="H35:K35"/>
    <mergeCell ref="L35:M35"/>
    <mergeCell ref="C36:F36"/>
    <mergeCell ref="H36:K36"/>
    <mergeCell ref="L36:M36"/>
    <mergeCell ref="L27:M27"/>
    <mergeCell ref="C28:F28"/>
    <mergeCell ref="H28:K28"/>
    <mergeCell ref="L28:M28"/>
    <mergeCell ref="C33:F33"/>
    <mergeCell ref="H33:K33"/>
    <mergeCell ref="L33:M33"/>
    <mergeCell ref="C34:F34"/>
    <mergeCell ref="H34:K34"/>
    <mergeCell ref="L34:M34"/>
    <mergeCell ref="C31:F31"/>
    <mergeCell ref="H31:K31"/>
    <mergeCell ref="L31:M31"/>
    <mergeCell ref="C32:F32"/>
    <mergeCell ref="H32:K32"/>
    <mergeCell ref="L32:M32"/>
    <mergeCell ref="C37:F37"/>
    <mergeCell ref="H37:K37"/>
    <mergeCell ref="L37:M37"/>
    <mergeCell ref="C38:F38"/>
    <mergeCell ref="H38:K38"/>
    <mergeCell ref="L38:M38"/>
    <mergeCell ref="C39:F39"/>
    <mergeCell ref="H39:K39"/>
    <mergeCell ref="L39:M39"/>
    <mergeCell ref="A40:B40"/>
    <mergeCell ref="C40:F40"/>
    <mergeCell ref="H40:K40"/>
    <mergeCell ref="L40:M40"/>
    <mergeCell ref="A41:M41"/>
    <mergeCell ref="N41:P41"/>
    <mergeCell ref="A42:B42"/>
    <mergeCell ref="C42:F42"/>
    <mergeCell ref="H42:K42"/>
    <mergeCell ref="L42:M42"/>
    <mergeCell ref="A47:B47"/>
    <mergeCell ref="C47:F47"/>
    <mergeCell ref="H47:K47"/>
    <mergeCell ref="L47:M47"/>
    <mergeCell ref="H45:K45"/>
    <mergeCell ref="L45:M45"/>
    <mergeCell ref="O47:P47"/>
    <mergeCell ref="A48:M48"/>
    <mergeCell ref="N48:P48"/>
    <mergeCell ref="N45:N46"/>
    <mergeCell ref="P45:P46"/>
    <mergeCell ref="C46:F46"/>
    <mergeCell ref="H46:K46"/>
    <mergeCell ref="L46:M46"/>
    <mergeCell ref="A43:B46"/>
    <mergeCell ref="C43:F43"/>
    <mergeCell ref="H43:K43"/>
    <mergeCell ref="L43:M43"/>
    <mergeCell ref="N43:N44"/>
    <mergeCell ref="O43:O44"/>
    <mergeCell ref="C44:F44"/>
    <mergeCell ref="H44:K44"/>
    <mergeCell ref="L44:M44"/>
    <mergeCell ref="C45:F45"/>
    <mergeCell ref="H51:I51"/>
    <mergeCell ref="J51:K51"/>
    <mergeCell ref="L51:M51"/>
    <mergeCell ref="N51:N52"/>
    <mergeCell ref="O51:P56"/>
    <mergeCell ref="C52:F52"/>
    <mergeCell ref="H52:I52"/>
    <mergeCell ref="J52:K52"/>
    <mergeCell ref="A49:B52"/>
    <mergeCell ref="C49:F50"/>
    <mergeCell ref="G49:G50"/>
    <mergeCell ref="H49:I50"/>
    <mergeCell ref="J49:K50"/>
    <mergeCell ref="L49:M50"/>
    <mergeCell ref="N49:N50"/>
    <mergeCell ref="L52:M52"/>
    <mergeCell ref="A53:B53"/>
    <mergeCell ref="C53:F53"/>
    <mergeCell ref="H53:K53"/>
    <mergeCell ref="L53:M53"/>
    <mergeCell ref="A17:I17"/>
    <mergeCell ref="J17:M17"/>
    <mergeCell ref="R1:S1"/>
    <mergeCell ref="A2:P2"/>
    <mergeCell ref="A65:C65"/>
    <mergeCell ref="F65:H65"/>
    <mergeCell ref="A62:C62"/>
    <mergeCell ref="F62:I62"/>
    <mergeCell ref="A63:C63"/>
    <mergeCell ref="F63:H63"/>
    <mergeCell ref="A64:C64"/>
    <mergeCell ref="F64:H64"/>
    <mergeCell ref="N55:N56"/>
    <mergeCell ref="A59:D59"/>
    <mergeCell ref="F59:J59"/>
    <mergeCell ref="A60:C60"/>
    <mergeCell ref="F60:I60"/>
    <mergeCell ref="A61:C61"/>
    <mergeCell ref="F61:I61"/>
    <mergeCell ref="A55:B56"/>
    <mergeCell ref="C55:F56"/>
    <mergeCell ref="G55:M56"/>
    <mergeCell ref="O49:P50"/>
    <mergeCell ref="C51:F51"/>
  </mergeCells>
  <hyperlinks>
    <hyperlink ref="R1:S1" location="İÇİNDEKİLER!A1" display="İÇİNDEKİLER"/>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5"/>
  <sheetViews>
    <sheetView topLeftCell="F46" zoomScaleNormal="100" workbookViewId="0">
      <selection activeCell="N61" sqref="N61"/>
    </sheetView>
  </sheetViews>
  <sheetFormatPr defaultRowHeight="15"/>
  <cols>
    <col min="7" max="7" width="11.140625" customWidth="1"/>
    <col min="13" max="14" width="6.85546875" customWidth="1"/>
    <col min="15" max="15" width="12.28515625" customWidth="1"/>
    <col min="16" max="16" width="13.140625" customWidth="1"/>
    <col min="17" max="17" width="13.5703125" customWidth="1"/>
    <col min="18" max="18" width="16" customWidth="1"/>
    <col min="19" max="19" width="3.42578125" customWidth="1"/>
    <col min="20" max="20" width="6" customWidth="1"/>
    <col min="21" max="21" width="9" customWidth="1"/>
    <col min="22" max="22" width="8.140625" customWidth="1"/>
    <col min="23" max="24" width="6" customWidth="1"/>
  </cols>
  <sheetData>
    <row r="1" spans="1:35" ht="56.1" customHeight="1">
      <c r="A1" s="308" t="s">
        <v>163</v>
      </c>
      <c r="B1" s="309"/>
      <c r="C1" s="309"/>
      <c r="D1" s="309"/>
      <c r="E1" s="309"/>
      <c r="F1" s="309"/>
      <c r="G1" s="309"/>
      <c r="H1" s="309"/>
      <c r="I1" s="309"/>
      <c r="J1" s="309"/>
      <c r="K1" s="309"/>
      <c r="L1" s="309"/>
      <c r="M1" s="309"/>
      <c r="N1" s="309"/>
      <c r="O1" s="309"/>
      <c r="P1" s="309"/>
      <c r="Q1" s="309"/>
      <c r="R1" s="309"/>
      <c r="S1" s="310"/>
      <c r="T1" s="67"/>
      <c r="U1" s="156" t="s">
        <v>175</v>
      </c>
      <c r="V1" s="156"/>
      <c r="W1" s="67"/>
      <c r="X1" s="67"/>
      <c r="Y1" s="67"/>
      <c r="Z1" s="67"/>
      <c r="AA1" s="67"/>
      <c r="AB1" s="67"/>
      <c r="AC1" s="67"/>
      <c r="AD1" s="67"/>
      <c r="AE1" s="67"/>
      <c r="AF1" s="67"/>
      <c r="AG1" s="67"/>
      <c r="AH1" s="67"/>
      <c r="AI1" s="67"/>
    </row>
    <row r="2" spans="1:35" s="93" customFormat="1" ht="56.1" customHeight="1" thickBot="1">
      <c r="A2" s="295" t="s">
        <v>164</v>
      </c>
      <c r="B2" s="296"/>
      <c r="C2" s="296"/>
      <c r="D2" s="296"/>
      <c r="E2" s="296"/>
      <c r="F2" s="296"/>
      <c r="G2" s="296"/>
      <c r="H2" s="296"/>
      <c r="I2" s="296"/>
      <c r="J2" s="296"/>
      <c r="K2" s="296"/>
      <c r="L2" s="296"/>
      <c r="M2" s="296"/>
      <c r="N2" s="296"/>
      <c r="O2" s="296"/>
      <c r="P2" s="296"/>
      <c r="Q2" s="296"/>
      <c r="R2" s="296"/>
      <c r="S2" s="297"/>
      <c r="T2" s="67"/>
      <c r="U2" s="67"/>
      <c r="V2" s="67"/>
      <c r="W2" s="67"/>
      <c r="X2" s="67"/>
      <c r="Y2" s="67"/>
      <c r="Z2" s="67"/>
      <c r="AA2" s="67"/>
      <c r="AB2" s="67"/>
      <c r="AC2" s="67"/>
      <c r="AD2" s="67"/>
      <c r="AE2" s="67"/>
      <c r="AF2" s="67"/>
      <c r="AG2" s="67"/>
      <c r="AH2" s="67"/>
      <c r="AI2" s="67"/>
    </row>
    <row r="3" spans="1:35" s="89" customFormat="1" ht="23.25">
      <c r="A3" s="88"/>
      <c r="B3" s="88"/>
      <c r="C3" s="88"/>
      <c r="D3" s="88"/>
      <c r="E3" s="88"/>
      <c r="F3" s="88"/>
      <c r="G3" s="88"/>
      <c r="H3" s="88"/>
      <c r="I3" s="88"/>
      <c r="J3" s="88"/>
      <c r="K3" s="88"/>
      <c r="L3" s="88"/>
      <c r="M3" s="88"/>
      <c r="N3" s="88"/>
      <c r="O3" s="88"/>
      <c r="P3" s="88"/>
      <c r="Q3" s="88"/>
      <c r="R3" s="88"/>
      <c r="S3" s="88"/>
      <c r="T3" s="67"/>
      <c r="U3" s="67"/>
      <c r="V3" s="67"/>
      <c r="W3" s="67"/>
      <c r="X3" s="67"/>
      <c r="Y3" s="67"/>
      <c r="Z3" s="67"/>
      <c r="AA3" s="67"/>
      <c r="AB3" s="67"/>
      <c r="AC3" s="67"/>
      <c r="AD3" s="67"/>
      <c r="AE3" s="67"/>
      <c r="AF3" s="67"/>
      <c r="AG3" s="67"/>
      <c r="AH3" s="67"/>
      <c r="AI3" s="67"/>
    </row>
    <row r="4" spans="1:35" ht="28.5" customHeight="1">
      <c r="A4" s="337" t="s">
        <v>0</v>
      </c>
      <c r="B4" s="338"/>
      <c r="C4" s="338"/>
      <c r="D4" s="338"/>
      <c r="E4" s="338"/>
      <c r="F4" s="338"/>
      <c r="G4" s="338"/>
      <c r="H4" s="338"/>
      <c r="I4" s="338"/>
      <c r="J4" s="338"/>
      <c r="K4" s="338"/>
      <c r="L4" s="338"/>
      <c r="M4" s="338"/>
      <c r="N4" s="338"/>
      <c r="O4" s="338"/>
      <c r="P4" s="338"/>
      <c r="Q4" s="338"/>
      <c r="R4" s="338"/>
      <c r="S4" s="339"/>
    </row>
    <row r="5" spans="1:35" ht="18.75">
      <c r="A5" s="181" t="s">
        <v>1</v>
      </c>
      <c r="B5" s="181"/>
      <c r="C5" s="181"/>
      <c r="D5" s="181"/>
      <c r="E5" s="181"/>
      <c r="F5" s="181"/>
      <c r="G5" s="181"/>
      <c r="H5" s="181"/>
      <c r="I5" s="181"/>
      <c r="J5" s="181"/>
      <c r="K5" s="181"/>
      <c r="L5" s="181"/>
      <c r="M5" s="181"/>
      <c r="N5" s="350"/>
      <c r="O5" s="167"/>
      <c r="P5" s="167"/>
      <c r="Q5" s="167"/>
      <c r="R5" s="167"/>
      <c r="S5" s="167"/>
    </row>
    <row r="6" spans="1:35" ht="15" customHeight="1">
      <c r="A6" s="182" t="s">
        <v>2</v>
      </c>
      <c r="B6" s="182"/>
      <c r="C6" s="182"/>
      <c r="D6" s="183"/>
      <c r="E6" s="183"/>
      <c r="F6" s="183"/>
      <c r="G6" s="184" t="s">
        <v>3</v>
      </c>
      <c r="H6" s="184"/>
      <c r="I6" s="184"/>
      <c r="J6" s="183"/>
      <c r="K6" s="183"/>
      <c r="L6" s="183"/>
      <c r="M6" s="183"/>
      <c r="N6" s="351"/>
      <c r="O6" s="170"/>
      <c r="P6" s="311"/>
      <c r="Q6" s="311"/>
      <c r="R6" s="311"/>
      <c r="S6" s="171"/>
    </row>
    <row r="7" spans="1:35" ht="15" customHeight="1">
      <c r="A7" s="184" t="s">
        <v>4</v>
      </c>
      <c r="B7" s="184"/>
      <c r="C7" s="184"/>
      <c r="D7" s="183"/>
      <c r="E7" s="183"/>
      <c r="F7" s="183"/>
      <c r="G7" s="184" t="s">
        <v>3</v>
      </c>
      <c r="H7" s="184"/>
      <c r="I7" s="184"/>
      <c r="J7" s="183"/>
      <c r="K7" s="183"/>
      <c r="L7" s="183"/>
      <c r="M7" s="183"/>
      <c r="N7" s="351"/>
      <c r="O7" s="170"/>
      <c r="P7" s="311"/>
      <c r="Q7" s="311"/>
      <c r="R7" s="311"/>
      <c r="S7" s="171"/>
    </row>
    <row r="8" spans="1:35" ht="15" customHeight="1">
      <c r="A8" s="184" t="s">
        <v>5</v>
      </c>
      <c r="B8" s="184"/>
      <c r="C8" s="184"/>
      <c r="D8" s="183"/>
      <c r="E8" s="183"/>
      <c r="F8" s="183"/>
      <c r="G8" s="184" t="s">
        <v>9</v>
      </c>
      <c r="H8" s="184"/>
      <c r="I8" s="184"/>
      <c r="J8" s="183"/>
      <c r="K8" s="183"/>
      <c r="L8" s="183"/>
      <c r="M8" s="183"/>
      <c r="N8" s="351"/>
      <c r="O8" s="170"/>
      <c r="P8" s="311"/>
      <c r="Q8" s="311"/>
      <c r="R8" s="311"/>
      <c r="S8" s="171"/>
    </row>
    <row r="9" spans="1:35" ht="15" customHeight="1">
      <c r="A9" s="184" t="s">
        <v>6</v>
      </c>
      <c r="B9" s="184"/>
      <c r="C9" s="184"/>
      <c r="D9" s="183"/>
      <c r="E9" s="183"/>
      <c r="F9" s="183"/>
      <c r="G9" s="184" t="s">
        <v>10</v>
      </c>
      <c r="H9" s="184"/>
      <c r="I9" s="184"/>
      <c r="J9" s="183"/>
      <c r="K9" s="183"/>
      <c r="L9" s="183"/>
      <c r="M9" s="183"/>
      <c r="N9" s="351"/>
      <c r="O9" s="170"/>
      <c r="P9" s="311"/>
      <c r="Q9" s="311"/>
      <c r="R9" s="311"/>
      <c r="S9" s="171"/>
    </row>
    <row r="10" spans="1:35" ht="15" customHeight="1">
      <c r="A10" s="184" t="s">
        <v>7</v>
      </c>
      <c r="B10" s="184"/>
      <c r="C10" s="184"/>
      <c r="D10" s="183"/>
      <c r="E10" s="183"/>
      <c r="F10" s="183"/>
      <c r="G10" s="184" t="s">
        <v>11</v>
      </c>
      <c r="H10" s="184"/>
      <c r="I10" s="184"/>
      <c r="J10" s="189">
        <v>45231</v>
      </c>
      <c r="K10" s="183"/>
      <c r="L10" s="183"/>
      <c r="M10" s="183"/>
      <c r="N10" s="351"/>
      <c r="O10" s="170"/>
      <c r="P10" s="311"/>
      <c r="Q10" s="311"/>
      <c r="R10" s="311"/>
      <c r="S10" s="171"/>
    </row>
    <row r="11" spans="1:35" ht="15" customHeight="1">
      <c r="A11" s="184" t="s">
        <v>12</v>
      </c>
      <c r="B11" s="184"/>
      <c r="C11" s="184"/>
      <c r="D11" s="190">
        <v>45254</v>
      </c>
      <c r="E11" s="183"/>
      <c r="F11" s="183"/>
      <c r="G11" s="184" t="s">
        <v>13</v>
      </c>
      <c r="H11" s="184"/>
      <c r="I11" s="184"/>
      <c r="J11" s="183"/>
      <c r="K11" s="183"/>
      <c r="L11" s="183"/>
      <c r="M11" s="183"/>
      <c r="N11" s="351"/>
      <c r="O11" s="170"/>
      <c r="P11" s="311"/>
      <c r="Q11" s="311"/>
      <c r="R11" s="311"/>
      <c r="S11" s="171"/>
    </row>
    <row r="12" spans="1:35" ht="15" customHeight="1">
      <c r="A12" s="184" t="s">
        <v>14</v>
      </c>
      <c r="B12" s="184"/>
      <c r="C12" s="184"/>
      <c r="D12" s="183">
        <v>2280.46</v>
      </c>
      <c r="E12" s="183"/>
      <c r="F12" s="183"/>
      <c r="G12" s="184" t="s">
        <v>40</v>
      </c>
      <c r="H12" s="184"/>
      <c r="I12" s="184"/>
      <c r="J12" s="183">
        <f>G51+D12</f>
        <v>5290.84</v>
      </c>
      <c r="K12" s="183"/>
      <c r="L12" s="183"/>
      <c r="M12" s="183"/>
      <c r="N12" s="351"/>
      <c r="O12" s="170"/>
      <c r="P12" s="311"/>
      <c r="Q12" s="311"/>
      <c r="R12" s="311"/>
      <c r="S12" s="171"/>
    </row>
    <row r="13" spans="1:35" ht="15" customHeight="1">
      <c r="A13" s="292" t="s">
        <v>41</v>
      </c>
      <c r="B13" s="293"/>
      <c r="C13" s="294"/>
      <c r="D13" s="313">
        <v>30</v>
      </c>
      <c r="E13" s="314"/>
      <c r="F13" s="315"/>
      <c r="G13" s="292" t="s">
        <v>42</v>
      </c>
      <c r="H13" s="293"/>
      <c r="I13" s="294"/>
      <c r="J13" s="313">
        <v>30</v>
      </c>
      <c r="K13" s="314"/>
      <c r="L13" s="314"/>
      <c r="M13" s="315"/>
      <c r="N13" s="351"/>
      <c r="O13" s="170"/>
      <c r="P13" s="311"/>
      <c r="Q13" s="311"/>
      <c r="R13" s="311"/>
      <c r="S13" s="171"/>
    </row>
    <row r="14" spans="1:35" ht="15" customHeight="1">
      <c r="A14" s="292" t="s">
        <v>43</v>
      </c>
      <c r="B14" s="293"/>
      <c r="C14" s="294"/>
      <c r="D14" s="313">
        <v>10</v>
      </c>
      <c r="E14" s="314"/>
      <c r="F14" s="315"/>
      <c r="G14" s="292" t="s">
        <v>43</v>
      </c>
      <c r="H14" s="293"/>
      <c r="I14" s="294"/>
      <c r="J14" s="313">
        <f>D14</f>
        <v>10</v>
      </c>
      <c r="K14" s="314"/>
      <c r="L14" s="314"/>
      <c r="M14" s="315"/>
      <c r="N14" s="351"/>
      <c r="O14" s="170"/>
      <c r="P14" s="311"/>
      <c r="Q14" s="311"/>
      <c r="R14" s="311"/>
      <c r="S14" s="171"/>
    </row>
    <row r="15" spans="1:35" ht="15" customHeight="1">
      <c r="A15" s="292" t="s">
        <v>69</v>
      </c>
      <c r="B15" s="293"/>
      <c r="C15" s="294"/>
      <c r="D15" s="313">
        <f>D13-D14</f>
        <v>20</v>
      </c>
      <c r="E15" s="314"/>
      <c r="F15" s="315"/>
      <c r="G15" s="292" t="s">
        <v>69</v>
      </c>
      <c r="H15" s="293"/>
      <c r="I15" s="294"/>
      <c r="J15" s="313">
        <f>J13-J14</f>
        <v>20</v>
      </c>
      <c r="K15" s="314"/>
      <c r="L15" s="314"/>
      <c r="M15" s="315"/>
      <c r="N15" s="351"/>
      <c r="O15" s="170"/>
      <c r="P15" s="311"/>
      <c r="Q15" s="311"/>
      <c r="R15" s="311"/>
      <c r="S15" s="171"/>
    </row>
    <row r="16" spans="1:35" ht="15" customHeight="1">
      <c r="A16" s="292" t="s">
        <v>64</v>
      </c>
      <c r="B16" s="293"/>
      <c r="C16" s="294"/>
      <c r="D16" s="313">
        <v>19595.71</v>
      </c>
      <c r="E16" s="314"/>
      <c r="F16" s="315"/>
      <c r="G16" s="292" t="s">
        <v>63</v>
      </c>
      <c r="H16" s="293"/>
      <c r="I16" s="294"/>
      <c r="J16" s="316">
        <f>J12/D16</f>
        <v>0.26999991324631772</v>
      </c>
      <c r="K16" s="317"/>
      <c r="L16" s="317"/>
      <c r="M16" s="318"/>
      <c r="N16" s="351"/>
      <c r="O16" s="170"/>
      <c r="P16" s="311"/>
      <c r="Q16" s="311"/>
      <c r="R16" s="311"/>
      <c r="S16" s="171"/>
    </row>
    <row r="17" spans="1:19" ht="29.25" customHeight="1">
      <c r="A17" s="197" t="s">
        <v>8</v>
      </c>
      <c r="B17" s="197"/>
      <c r="C17" s="197"/>
      <c r="D17" s="198"/>
      <c r="E17" s="198"/>
      <c r="F17" s="198"/>
      <c r="G17" s="198"/>
      <c r="H17" s="198"/>
      <c r="I17" s="198"/>
      <c r="J17" s="198"/>
      <c r="K17" s="198"/>
      <c r="L17" s="198"/>
      <c r="M17" s="198"/>
      <c r="N17" s="352"/>
      <c r="O17" s="165"/>
      <c r="P17" s="312"/>
      <c r="Q17" s="312"/>
      <c r="R17" s="312"/>
      <c r="S17" s="166"/>
    </row>
    <row r="18" spans="1:19" ht="15.75">
      <c r="A18" s="195" t="s">
        <v>15</v>
      </c>
      <c r="B18" s="195"/>
      <c r="C18" s="195"/>
      <c r="D18" s="195"/>
      <c r="E18" s="195"/>
      <c r="F18" s="195"/>
      <c r="G18" s="195"/>
      <c r="H18" s="195"/>
      <c r="I18" s="195"/>
      <c r="J18" s="195"/>
      <c r="K18" s="195"/>
      <c r="L18" s="195"/>
      <c r="M18" s="195"/>
      <c r="N18" s="13"/>
      <c r="O18" s="168"/>
      <c r="P18" s="340"/>
      <c r="Q18" s="340"/>
      <c r="R18" s="340"/>
      <c r="S18" s="169"/>
    </row>
    <row r="19" spans="1:19" ht="15" customHeight="1">
      <c r="A19" s="214"/>
      <c r="B19" s="214"/>
      <c r="C19" s="183"/>
      <c r="D19" s="183"/>
      <c r="E19" s="183"/>
      <c r="F19" s="183"/>
      <c r="G19" s="178" t="s">
        <v>30</v>
      </c>
      <c r="H19" s="214" t="s">
        <v>31</v>
      </c>
      <c r="I19" s="212"/>
      <c r="J19" s="212"/>
      <c r="K19" s="212"/>
      <c r="L19" s="214" t="s">
        <v>32</v>
      </c>
      <c r="M19" s="212"/>
      <c r="N19" s="342"/>
      <c r="O19" s="163"/>
      <c r="P19" s="341"/>
      <c r="Q19" s="341"/>
      <c r="R19" s="341"/>
      <c r="S19" s="164"/>
    </row>
    <row r="20" spans="1:19">
      <c r="A20" s="214"/>
      <c r="B20" s="214"/>
      <c r="C20" s="183"/>
      <c r="D20" s="183"/>
      <c r="E20" s="183"/>
      <c r="F20" s="183"/>
      <c r="G20" s="178"/>
      <c r="H20" s="212"/>
      <c r="I20" s="212"/>
      <c r="J20" s="212"/>
      <c r="K20" s="212"/>
      <c r="L20" s="212"/>
      <c r="M20" s="212"/>
      <c r="N20" s="343"/>
      <c r="O20" s="170"/>
      <c r="P20" s="311"/>
      <c r="Q20" s="311"/>
      <c r="R20" s="311"/>
      <c r="S20" s="171"/>
    </row>
    <row r="21" spans="1:19" ht="30" customHeight="1">
      <c r="A21" s="214"/>
      <c r="B21" s="214"/>
      <c r="C21" s="183"/>
      <c r="D21" s="183"/>
      <c r="E21" s="183"/>
      <c r="F21" s="183"/>
      <c r="G21" s="178"/>
      <c r="H21" s="212"/>
      <c r="I21" s="212"/>
      <c r="J21" s="212"/>
      <c r="K21" s="212"/>
      <c r="L21" s="212"/>
      <c r="M21" s="212"/>
      <c r="N21" s="344"/>
      <c r="O21" s="165"/>
      <c r="P21" s="312"/>
      <c r="Q21" s="312"/>
      <c r="R21" s="312"/>
      <c r="S21" s="166"/>
    </row>
    <row r="22" spans="1:19" ht="15" customHeight="1">
      <c r="A22" s="192" t="s">
        <v>16</v>
      </c>
      <c r="B22" s="192"/>
      <c r="C22" s="184" t="s">
        <v>17</v>
      </c>
      <c r="D22" s="184"/>
      <c r="E22" s="184"/>
      <c r="F22" s="184"/>
      <c r="G22" s="61">
        <v>0</v>
      </c>
      <c r="H22" s="256">
        <f>$G22/$D$13*$D$14</f>
        <v>0</v>
      </c>
      <c r="I22" s="256"/>
      <c r="J22" s="256"/>
      <c r="K22" s="256"/>
      <c r="L22" s="256">
        <f>G22-H22</f>
        <v>0</v>
      </c>
      <c r="M22" s="256"/>
      <c r="N22" s="345"/>
      <c r="O22" s="163"/>
      <c r="P22" s="341"/>
      <c r="Q22" s="341"/>
      <c r="R22" s="341"/>
      <c r="S22" s="164"/>
    </row>
    <row r="23" spans="1:19" ht="15.75">
      <c r="A23" s="192"/>
      <c r="B23" s="192"/>
      <c r="C23" s="184" t="s">
        <v>18</v>
      </c>
      <c r="D23" s="184"/>
      <c r="E23" s="184"/>
      <c r="F23" s="184"/>
      <c r="G23" s="61">
        <v>0</v>
      </c>
      <c r="H23" s="256">
        <f t="shared" ref="H23:H39" si="0">$G23/$D$13*$D$14</f>
        <v>0</v>
      </c>
      <c r="I23" s="256"/>
      <c r="J23" s="256"/>
      <c r="K23" s="256"/>
      <c r="L23" s="256">
        <f t="shared" ref="L23:L39" si="1">G23-H23</f>
        <v>0</v>
      </c>
      <c r="M23" s="256"/>
      <c r="N23" s="346"/>
      <c r="O23" s="170"/>
      <c r="P23" s="311"/>
      <c r="Q23" s="311"/>
      <c r="R23" s="311"/>
      <c r="S23" s="171"/>
    </row>
    <row r="24" spans="1:19" ht="15.75">
      <c r="A24" s="192"/>
      <c r="B24" s="192"/>
      <c r="C24" s="184" t="s">
        <v>19</v>
      </c>
      <c r="D24" s="184"/>
      <c r="E24" s="184"/>
      <c r="F24" s="184"/>
      <c r="G24" s="61">
        <v>0</v>
      </c>
      <c r="H24" s="256">
        <f t="shared" si="0"/>
        <v>0</v>
      </c>
      <c r="I24" s="256"/>
      <c r="J24" s="256"/>
      <c r="K24" s="256"/>
      <c r="L24" s="256">
        <f t="shared" si="1"/>
        <v>0</v>
      </c>
      <c r="M24" s="256"/>
      <c r="N24" s="346"/>
      <c r="O24" s="170"/>
      <c r="P24" s="311"/>
      <c r="Q24" s="311"/>
      <c r="R24" s="311"/>
      <c r="S24" s="171"/>
    </row>
    <row r="25" spans="1:19" ht="15.75">
      <c r="A25" s="192"/>
      <c r="B25" s="192"/>
      <c r="C25" s="184" t="s">
        <v>20</v>
      </c>
      <c r="D25" s="184"/>
      <c r="E25" s="184"/>
      <c r="F25" s="184"/>
      <c r="G25" s="61">
        <v>0</v>
      </c>
      <c r="H25" s="256">
        <f t="shared" si="0"/>
        <v>0</v>
      </c>
      <c r="I25" s="256"/>
      <c r="J25" s="256"/>
      <c r="K25" s="256"/>
      <c r="L25" s="256">
        <f t="shared" si="1"/>
        <v>0</v>
      </c>
      <c r="M25" s="256"/>
      <c r="N25" s="346"/>
      <c r="O25" s="170"/>
      <c r="P25" s="311"/>
      <c r="Q25" s="311"/>
      <c r="R25" s="311"/>
      <c r="S25" s="171"/>
    </row>
    <row r="26" spans="1:19" ht="15.75">
      <c r="A26" s="192"/>
      <c r="B26" s="192"/>
      <c r="C26" s="184" t="s">
        <v>21</v>
      </c>
      <c r="D26" s="184"/>
      <c r="E26" s="184"/>
      <c r="F26" s="184"/>
      <c r="G26" s="61">
        <v>0</v>
      </c>
      <c r="H26" s="256">
        <f t="shared" si="0"/>
        <v>0</v>
      </c>
      <c r="I26" s="256"/>
      <c r="J26" s="256"/>
      <c r="K26" s="256"/>
      <c r="L26" s="256">
        <f t="shared" si="1"/>
        <v>0</v>
      </c>
      <c r="M26" s="256"/>
      <c r="N26" s="346"/>
      <c r="O26" s="170"/>
      <c r="P26" s="311"/>
      <c r="Q26" s="311"/>
      <c r="R26" s="311"/>
      <c r="S26" s="171"/>
    </row>
    <row r="27" spans="1:19" ht="15.75">
      <c r="A27" s="192"/>
      <c r="B27" s="192"/>
      <c r="C27" s="252" t="s">
        <v>100</v>
      </c>
      <c r="D27" s="252"/>
      <c r="E27" s="252"/>
      <c r="F27" s="252"/>
      <c r="G27" s="61">
        <v>1158.77</v>
      </c>
      <c r="H27" s="256">
        <f>G27</f>
        <v>1158.77</v>
      </c>
      <c r="I27" s="256"/>
      <c r="J27" s="256"/>
      <c r="K27" s="256"/>
      <c r="L27" s="256">
        <f t="shared" si="1"/>
        <v>0</v>
      </c>
      <c r="M27" s="256"/>
      <c r="N27" s="346"/>
      <c r="O27" s="170"/>
      <c r="P27" s="311"/>
      <c r="Q27" s="311"/>
      <c r="R27" s="311"/>
      <c r="S27" s="171"/>
    </row>
    <row r="28" spans="1:19" ht="15.75">
      <c r="A28" s="192"/>
      <c r="B28" s="192"/>
      <c r="C28" s="184" t="s">
        <v>101</v>
      </c>
      <c r="D28" s="184"/>
      <c r="E28" s="184"/>
      <c r="F28" s="184"/>
      <c r="G28" s="61">
        <v>637.25</v>
      </c>
      <c r="H28" s="256">
        <f>G28</f>
        <v>637.25</v>
      </c>
      <c r="I28" s="256"/>
      <c r="J28" s="256"/>
      <c r="K28" s="256"/>
      <c r="L28" s="256">
        <f t="shared" si="1"/>
        <v>0</v>
      </c>
      <c r="M28" s="256"/>
      <c r="N28" s="346"/>
      <c r="O28" s="170"/>
      <c r="P28" s="311"/>
      <c r="Q28" s="311"/>
      <c r="R28" s="311"/>
      <c r="S28" s="171"/>
    </row>
    <row r="29" spans="1:19" ht="15.75">
      <c r="A29" s="192"/>
      <c r="B29" s="192"/>
      <c r="C29" s="184" t="s">
        <v>107</v>
      </c>
      <c r="D29" s="184"/>
      <c r="E29" s="184"/>
      <c r="F29" s="184"/>
      <c r="G29" s="61">
        <v>0</v>
      </c>
      <c r="H29" s="256">
        <f>G29</f>
        <v>0</v>
      </c>
      <c r="I29" s="256"/>
      <c r="J29" s="256"/>
      <c r="K29" s="256"/>
      <c r="L29" s="256">
        <f t="shared" si="1"/>
        <v>0</v>
      </c>
      <c r="M29" s="256"/>
      <c r="N29" s="346"/>
      <c r="O29" s="170"/>
      <c r="P29" s="311"/>
      <c r="Q29" s="311"/>
      <c r="R29" s="311"/>
      <c r="S29" s="171"/>
    </row>
    <row r="30" spans="1:19" ht="15.75">
      <c r="A30" s="192"/>
      <c r="B30" s="192"/>
      <c r="C30" s="184" t="s">
        <v>22</v>
      </c>
      <c r="D30" s="184"/>
      <c r="E30" s="184"/>
      <c r="F30" s="184"/>
      <c r="G30" s="61">
        <v>0</v>
      </c>
      <c r="H30" s="256">
        <f>G30</f>
        <v>0</v>
      </c>
      <c r="I30" s="256"/>
      <c r="J30" s="256"/>
      <c r="K30" s="256"/>
      <c r="L30" s="256">
        <f t="shared" si="1"/>
        <v>0</v>
      </c>
      <c r="M30" s="256"/>
      <c r="N30" s="346"/>
      <c r="O30" s="170"/>
      <c r="P30" s="311"/>
      <c r="Q30" s="311"/>
      <c r="R30" s="311"/>
      <c r="S30" s="171"/>
    </row>
    <row r="31" spans="1:19" ht="15.75">
      <c r="A31" s="192"/>
      <c r="B31" s="192"/>
      <c r="C31" s="184" t="s">
        <v>23</v>
      </c>
      <c r="D31" s="184"/>
      <c r="E31" s="184"/>
      <c r="F31" s="184"/>
      <c r="G31" s="61">
        <v>0</v>
      </c>
      <c r="H31" s="256">
        <f t="shared" si="0"/>
        <v>0</v>
      </c>
      <c r="I31" s="256"/>
      <c r="J31" s="256"/>
      <c r="K31" s="256"/>
      <c r="L31" s="256">
        <f t="shared" si="1"/>
        <v>0</v>
      </c>
      <c r="M31" s="256"/>
      <c r="N31" s="346"/>
      <c r="O31" s="170"/>
      <c r="P31" s="311"/>
      <c r="Q31" s="311"/>
      <c r="R31" s="311"/>
      <c r="S31" s="171"/>
    </row>
    <row r="32" spans="1:19" ht="15.75">
      <c r="A32" s="192"/>
      <c r="B32" s="192"/>
      <c r="C32" s="184" t="s">
        <v>24</v>
      </c>
      <c r="D32" s="184"/>
      <c r="E32" s="184"/>
      <c r="F32" s="184"/>
      <c r="G32" s="61">
        <v>21987.5</v>
      </c>
      <c r="H32" s="256">
        <f t="shared" si="0"/>
        <v>7329.1666666666661</v>
      </c>
      <c r="I32" s="256"/>
      <c r="J32" s="256"/>
      <c r="K32" s="256"/>
      <c r="L32" s="256">
        <f t="shared" si="1"/>
        <v>14658.333333333334</v>
      </c>
      <c r="M32" s="256"/>
      <c r="N32" s="346"/>
      <c r="O32" s="170"/>
      <c r="P32" s="311"/>
      <c r="Q32" s="311"/>
      <c r="R32" s="311"/>
      <c r="S32" s="171"/>
    </row>
    <row r="33" spans="1:24" ht="15.75">
      <c r="A33" s="192"/>
      <c r="B33" s="192"/>
      <c r="C33" s="184" t="s">
        <v>25</v>
      </c>
      <c r="D33" s="184"/>
      <c r="E33" s="184"/>
      <c r="F33" s="184"/>
      <c r="G33" s="61">
        <v>11457.67</v>
      </c>
      <c r="H33" s="256">
        <f t="shared" si="0"/>
        <v>3819.2233333333334</v>
      </c>
      <c r="I33" s="256"/>
      <c r="J33" s="256"/>
      <c r="K33" s="256"/>
      <c r="L33" s="256">
        <f t="shared" si="1"/>
        <v>7638.4466666666667</v>
      </c>
      <c r="M33" s="256"/>
      <c r="N33" s="346"/>
      <c r="O33" s="170"/>
      <c r="P33" s="311"/>
      <c r="Q33" s="311"/>
      <c r="R33" s="311"/>
      <c r="S33" s="171"/>
    </row>
    <row r="34" spans="1:24" ht="15.75">
      <c r="A34" s="192"/>
      <c r="B34" s="192"/>
      <c r="C34" s="184" t="s">
        <v>26</v>
      </c>
      <c r="D34" s="184"/>
      <c r="E34" s="184"/>
      <c r="F34" s="184"/>
      <c r="G34" s="61">
        <v>0</v>
      </c>
      <c r="H34" s="256">
        <f t="shared" si="0"/>
        <v>0</v>
      </c>
      <c r="I34" s="256"/>
      <c r="J34" s="256"/>
      <c r="K34" s="256"/>
      <c r="L34" s="256">
        <f t="shared" si="1"/>
        <v>0</v>
      </c>
      <c r="M34" s="256"/>
      <c r="N34" s="346"/>
      <c r="O34" s="170"/>
      <c r="P34" s="311"/>
      <c r="Q34" s="311"/>
      <c r="R34" s="311"/>
      <c r="S34" s="171"/>
    </row>
    <row r="35" spans="1:24" ht="15.75">
      <c r="A35" s="192"/>
      <c r="B35" s="192"/>
      <c r="C35" s="184" t="s">
        <v>27</v>
      </c>
      <c r="D35" s="184"/>
      <c r="E35" s="184"/>
      <c r="F35" s="184"/>
      <c r="G35" s="61">
        <v>0</v>
      </c>
      <c r="H35" s="256">
        <f t="shared" si="0"/>
        <v>0</v>
      </c>
      <c r="I35" s="256"/>
      <c r="J35" s="256"/>
      <c r="K35" s="256"/>
      <c r="L35" s="256">
        <f t="shared" si="1"/>
        <v>0</v>
      </c>
      <c r="M35" s="256"/>
      <c r="N35" s="346"/>
      <c r="O35" s="170"/>
      <c r="P35" s="311"/>
      <c r="Q35" s="311"/>
      <c r="R35" s="311"/>
      <c r="S35" s="171"/>
    </row>
    <row r="36" spans="1:24" ht="15.75">
      <c r="A36" s="192"/>
      <c r="B36" s="192"/>
      <c r="C36" s="184" t="s">
        <v>28</v>
      </c>
      <c r="D36" s="184"/>
      <c r="E36" s="184"/>
      <c r="F36" s="184"/>
      <c r="G36" s="61">
        <v>0</v>
      </c>
      <c r="H36" s="256">
        <f t="shared" si="0"/>
        <v>0</v>
      </c>
      <c r="I36" s="256"/>
      <c r="J36" s="256"/>
      <c r="K36" s="256"/>
      <c r="L36" s="256">
        <f t="shared" si="1"/>
        <v>0</v>
      </c>
      <c r="M36" s="256"/>
      <c r="N36" s="346"/>
      <c r="O36" s="170"/>
      <c r="P36" s="311"/>
      <c r="Q36" s="311"/>
      <c r="R36" s="311"/>
      <c r="S36" s="171"/>
    </row>
    <row r="37" spans="1:24" ht="15.75">
      <c r="A37" s="192"/>
      <c r="B37" s="192"/>
      <c r="C37" s="184" t="s">
        <v>51</v>
      </c>
      <c r="D37" s="184"/>
      <c r="E37" s="184"/>
      <c r="F37" s="184"/>
      <c r="G37" s="61">
        <v>8138.89</v>
      </c>
      <c r="H37" s="256">
        <f t="shared" si="0"/>
        <v>2712.9633333333331</v>
      </c>
      <c r="I37" s="256"/>
      <c r="J37" s="256"/>
      <c r="K37" s="256"/>
      <c r="L37" s="256">
        <f t="shared" si="1"/>
        <v>5425.9266666666672</v>
      </c>
      <c r="M37" s="256"/>
      <c r="N37" s="346"/>
      <c r="O37" s="170"/>
      <c r="P37" s="311"/>
      <c r="Q37" s="311"/>
      <c r="R37" s="311"/>
      <c r="S37" s="171"/>
    </row>
    <row r="38" spans="1:24" ht="15.75">
      <c r="A38" s="192"/>
      <c r="B38" s="192"/>
      <c r="C38" s="184" t="s">
        <v>104</v>
      </c>
      <c r="D38" s="184"/>
      <c r="E38" s="184"/>
      <c r="F38" s="184"/>
      <c r="G38" s="61">
        <v>0</v>
      </c>
      <c r="H38" s="256">
        <f t="shared" si="0"/>
        <v>0</v>
      </c>
      <c r="I38" s="256"/>
      <c r="J38" s="256"/>
      <c r="K38" s="256"/>
      <c r="L38" s="256">
        <f t="shared" si="1"/>
        <v>0</v>
      </c>
      <c r="M38" s="256"/>
      <c r="N38" s="346"/>
      <c r="O38" s="170"/>
      <c r="P38" s="311"/>
      <c r="Q38" s="311"/>
      <c r="R38" s="311"/>
      <c r="S38" s="171"/>
    </row>
    <row r="39" spans="1:24" ht="15.75">
      <c r="A39" s="192"/>
      <c r="B39" s="192"/>
      <c r="C39" s="184" t="s">
        <v>104</v>
      </c>
      <c r="D39" s="184"/>
      <c r="E39" s="184"/>
      <c r="F39" s="184"/>
      <c r="G39" s="61">
        <v>0</v>
      </c>
      <c r="H39" s="256">
        <f t="shared" si="0"/>
        <v>0</v>
      </c>
      <c r="I39" s="256"/>
      <c r="J39" s="256"/>
      <c r="K39" s="256"/>
      <c r="L39" s="256">
        <f t="shared" si="1"/>
        <v>0</v>
      </c>
      <c r="M39" s="256"/>
      <c r="N39" s="347"/>
      <c r="O39" s="170"/>
      <c r="P39" s="311"/>
      <c r="Q39" s="311"/>
      <c r="R39" s="311"/>
      <c r="S39" s="171"/>
    </row>
    <row r="40" spans="1:24" ht="18.75">
      <c r="A40" s="319" t="s">
        <v>33</v>
      </c>
      <c r="B40" s="320"/>
      <c r="C40" s="313"/>
      <c r="D40" s="314"/>
      <c r="E40" s="314"/>
      <c r="F40" s="315"/>
      <c r="G40" s="61">
        <f>SUM(G22:G39)</f>
        <v>43380.08</v>
      </c>
      <c r="H40" s="321">
        <f>SUM(H22:K39)</f>
        <v>15657.373333333333</v>
      </c>
      <c r="I40" s="314"/>
      <c r="J40" s="314"/>
      <c r="K40" s="315"/>
      <c r="L40" s="304">
        <f>G40-H40</f>
        <v>27722.706666666669</v>
      </c>
      <c r="M40" s="304"/>
      <c r="N40" s="26">
        <v>1</v>
      </c>
      <c r="O40" s="170"/>
      <c r="P40" s="311"/>
      <c r="Q40" s="311"/>
      <c r="R40" s="311"/>
      <c r="S40" s="171"/>
    </row>
    <row r="41" spans="1:24" ht="15.75">
      <c r="A41" s="195" t="s">
        <v>39</v>
      </c>
      <c r="B41" s="195"/>
      <c r="C41" s="195"/>
      <c r="D41" s="195"/>
      <c r="E41" s="195"/>
      <c r="F41" s="195"/>
      <c r="G41" s="195"/>
      <c r="H41" s="195"/>
      <c r="I41" s="195"/>
      <c r="J41" s="195"/>
      <c r="K41" s="195"/>
      <c r="L41" s="195"/>
      <c r="M41" s="195"/>
      <c r="N41" s="13"/>
      <c r="O41" s="165"/>
      <c r="P41" s="312"/>
      <c r="Q41" s="312"/>
      <c r="R41" s="312"/>
      <c r="S41" s="166"/>
    </row>
    <row r="42" spans="1:24" ht="58.5" customHeight="1">
      <c r="A42" s="204"/>
      <c r="B42" s="204"/>
      <c r="C42" s="322" t="s">
        <v>35</v>
      </c>
      <c r="D42" s="323"/>
      <c r="E42" s="323"/>
      <c r="F42" s="324"/>
      <c r="G42" s="68" t="s">
        <v>36</v>
      </c>
      <c r="H42" s="325" t="s">
        <v>37</v>
      </c>
      <c r="I42" s="326"/>
      <c r="J42" s="326"/>
      <c r="K42" s="327"/>
      <c r="L42" s="325" t="s">
        <v>38</v>
      </c>
      <c r="M42" s="327"/>
      <c r="N42" s="16"/>
      <c r="O42" s="2" t="s">
        <v>124</v>
      </c>
      <c r="P42" s="2" t="s">
        <v>125</v>
      </c>
      <c r="Q42" s="2" t="s">
        <v>61</v>
      </c>
      <c r="R42" s="2" t="s">
        <v>110</v>
      </c>
      <c r="S42" s="1"/>
    </row>
    <row r="43" spans="1:24" ht="15" customHeight="1">
      <c r="A43" s="204" t="s">
        <v>105</v>
      </c>
      <c r="B43" s="204"/>
      <c r="C43" s="252" t="s">
        <v>93</v>
      </c>
      <c r="D43" s="252"/>
      <c r="E43" s="252"/>
      <c r="F43" s="252"/>
      <c r="G43" s="69">
        <v>1879.27</v>
      </c>
      <c r="H43" s="328">
        <f>$G43/$J$13*$J$14</f>
        <v>626.42333333333329</v>
      </c>
      <c r="I43" s="329"/>
      <c r="J43" s="329"/>
      <c r="K43" s="330"/>
      <c r="L43" s="328">
        <f>G43-H43</f>
        <v>1252.8466666666668</v>
      </c>
      <c r="M43" s="330"/>
      <c r="N43" s="345"/>
      <c r="O43" s="253">
        <f>H43+H44</f>
        <v>1053.53</v>
      </c>
      <c r="P43" s="71"/>
      <c r="Q43" s="253">
        <f>L43+L44</f>
        <v>2107.0600000000004</v>
      </c>
      <c r="R43" s="71"/>
      <c r="S43" s="1"/>
    </row>
    <row r="44" spans="1:24" ht="15.75">
      <c r="A44" s="204"/>
      <c r="B44" s="204"/>
      <c r="C44" s="252" t="s">
        <v>92</v>
      </c>
      <c r="D44" s="252"/>
      <c r="E44" s="252"/>
      <c r="F44" s="252"/>
      <c r="G44" s="69">
        <v>1281.32</v>
      </c>
      <c r="H44" s="328">
        <f t="shared" ref="H44:H46" si="2">$G44/$J$13*$J$14</f>
        <v>427.10666666666663</v>
      </c>
      <c r="I44" s="329"/>
      <c r="J44" s="329"/>
      <c r="K44" s="330"/>
      <c r="L44" s="328">
        <f t="shared" ref="L44:L46" si="3">G44-H44</f>
        <v>854.21333333333337</v>
      </c>
      <c r="M44" s="330"/>
      <c r="N44" s="346"/>
      <c r="O44" s="331"/>
      <c r="P44" s="71"/>
      <c r="Q44" s="331"/>
      <c r="R44" s="71"/>
      <c r="S44" s="1"/>
    </row>
    <row r="45" spans="1:24" ht="15.75">
      <c r="A45" s="204"/>
      <c r="B45" s="204"/>
      <c r="C45" s="252" t="s">
        <v>94</v>
      </c>
      <c r="D45" s="252"/>
      <c r="E45" s="252"/>
      <c r="F45" s="252"/>
      <c r="G45" s="69">
        <v>1537.58</v>
      </c>
      <c r="H45" s="328">
        <f t="shared" si="2"/>
        <v>512.52666666666664</v>
      </c>
      <c r="I45" s="329"/>
      <c r="J45" s="329"/>
      <c r="K45" s="330"/>
      <c r="L45" s="328">
        <f t="shared" si="3"/>
        <v>1025.0533333333333</v>
      </c>
      <c r="M45" s="330"/>
      <c r="N45" s="346"/>
      <c r="O45" s="71"/>
      <c r="P45" s="253">
        <f>H45+H46</f>
        <v>797.26333333333332</v>
      </c>
      <c r="Q45" s="71"/>
      <c r="R45" s="250">
        <f>L45+L46</f>
        <v>1594.5266666666666</v>
      </c>
      <c r="S45" s="285">
        <v>2</v>
      </c>
      <c r="T45" s="12"/>
      <c r="U45" s="12"/>
      <c r="V45" s="12"/>
      <c r="W45" s="12"/>
      <c r="X45" s="12"/>
    </row>
    <row r="46" spans="1:24" ht="15.75">
      <c r="A46" s="204"/>
      <c r="B46" s="204"/>
      <c r="C46" s="252" t="s">
        <v>91</v>
      </c>
      <c r="D46" s="252"/>
      <c r="E46" s="252"/>
      <c r="F46" s="252"/>
      <c r="G46" s="69">
        <v>854.21</v>
      </c>
      <c r="H46" s="328">
        <f t="shared" si="2"/>
        <v>284.73666666666668</v>
      </c>
      <c r="I46" s="329"/>
      <c r="J46" s="329"/>
      <c r="K46" s="330"/>
      <c r="L46" s="328">
        <f t="shared" si="3"/>
        <v>569.47333333333336</v>
      </c>
      <c r="M46" s="330"/>
      <c r="N46" s="346"/>
      <c r="O46" s="71"/>
      <c r="P46" s="331"/>
      <c r="Q46" s="71"/>
      <c r="R46" s="251"/>
      <c r="S46" s="285"/>
      <c r="T46" s="12"/>
      <c r="U46" s="12"/>
      <c r="V46" s="12"/>
      <c r="W46" s="12"/>
      <c r="X46" s="12"/>
    </row>
    <row r="47" spans="1:24" ht="15.75">
      <c r="A47" s="319" t="s">
        <v>33</v>
      </c>
      <c r="B47" s="320"/>
      <c r="C47" s="332"/>
      <c r="D47" s="333"/>
      <c r="E47" s="333"/>
      <c r="F47" s="334"/>
      <c r="G47" s="69"/>
      <c r="H47" s="328"/>
      <c r="I47" s="329"/>
      <c r="J47" s="329"/>
      <c r="K47" s="330"/>
      <c r="L47" s="335">
        <f>SUM(L43:M46)</f>
        <v>3701.586666666667</v>
      </c>
      <c r="M47" s="336"/>
      <c r="N47" s="15"/>
      <c r="O47" s="170"/>
      <c r="P47" s="311"/>
      <c r="Q47" s="311"/>
      <c r="R47" s="311"/>
      <c r="S47" s="171"/>
    </row>
    <row r="48" spans="1:24" ht="15.75">
      <c r="A48" s="195" t="s">
        <v>44</v>
      </c>
      <c r="B48" s="195"/>
      <c r="C48" s="195"/>
      <c r="D48" s="195"/>
      <c r="E48" s="195"/>
      <c r="F48" s="195"/>
      <c r="G48" s="195"/>
      <c r="H48" s="195"/>
      <c r="I48" s="195"/>
      <c r="J48" s="195"/>
      <c r="K48" s="195"/>
      <c r="L48" s="195"/>
      <c r="M48" s="195"/>
      <c r="N48" s="14"/>
      <c r="O48" s="170"/>
      <c r="P48" s="311"/>
      <c r="Q48" s="311"/>
      <c r="R48" s="311"/>
      <c r="S48" s="171"/>
    </row>
    <row r="49" spans="1:19" ht="15" customHeight="1">
      <c r="A49" s="192" t="s">
        <v>45</v>
      </c>
      <c r="B49" s="192"/>
      <c r="C49" s="212" t="s">
        <v>46</v>
      </c>
      <c r="D49" s="212"/>
      <c r="E49" s="212"/>
      <c r="F49" s="212"/>
      <c r="G49" s="214" t="s">
        <v>47</v>
      </c>
      <c r="H49" s="255" t="s">
        <v>109</v>
      </c>
      <c r="I49" s="255"/>
      <c r="J49" s="255"/>
      <c r="K49" s="255"/>
      <c r="L49" s="214" t="s">
        <v>48</v>
      </c>
      <c r="M49" s="214"/>
      <c r="N49" s="348"/>
      <c r="O49" s="170"/>
      <c r="P49" s="311"/>
      <c r="Q49" s="311"/>
      <c r="R49" s="311"/>
      <c r="S49" s="171"/>
    </row>
    <row r="50" spans="1:19" ht="67.5" customHeight="1">
      <c r="A50" s="192"/>
      <c r="B50" s="192"/>
      <c r="C50" s="212"/>
      <c r="D50" s="212"/>
      <c r="E50" s="212"/>
      <c r="F50" s="212"/>
      <c r="G50" s="214"/>
      <c r="H50" s="255"/>
      <c r="I50" s="255"/>
      <c r="J50" s="255"/>
      <c r="K50" s="255"/>
      <c r="L50" s="214"/>
      <c r="M50" s="214"/>
      <c r="N50" s="349"/>
      <c r="O50" s="170"/>
      <c r="P50" s="311"/>
      <c r="Q50" s="311"/>
      <c r="R50" s="311"/>
      <c r="S50" s="171"/>
    </row>
    <row r="51" spans="1:19" ht="15.75">
      <c r="A51" s="192"/>
      <c r="B51" s="192"/>
      <c r="C51" s="184" t="s">
        <v>49</v>
      </c>
      <c r="D51" s="184"/>
      <c r="E51" s="184"/>
      <c r="F51" s="184"/>
      <c r="G51" s="70">
        <v>3010.38</v>
      </c>
      <c r="H51" s="256">
        <f>(J12/D13*D14)-(D12)</f>
        <v>-516.84666666666681</v>
      </c>
      <c r="I51" s="256"/>
      <c r="J51" s="256"/>
      <c r="K51" s="256"/>
      <c r="L51" s="256">
        <f>IF(H51&lt;=0,G51,G51-H51)</f>
        <v>3010.38</v>
      </c>
      <c r="M51" s="256"/>
      <c r="N51" s="345"/>
      <c r="O51" s="170"/>
      <c r="P51" s="311"/>
      <c r="Q51" s="311"/>
      <c r="R51" s="311"/>
      <c r="S51" s="171"/>
    </row>
    <row r="52" spans="1:19" ht="15.75">
      <c r="A52" s="192"/>
      <c r="B52" s="192"/>
      <c r="C52" s="184" t="s">
        <v>50</v>
      </c>
      <c r="D52" s="184"/>
      <c r="E52" s="184"/>
      <c r="F52" s="184"/>
      <c r="G52" s="70">
        <v>213.81</v>
      </c>
      <c r="H52" s="256">
        <f>G52</f>
        <v>213.81</v>
      </c>
      <c r="I52" s="256"/>
      <c r="J52" s="256"/>
      <c r="K52" s="256"/>
      <c r="L52" s="256">
        <f>G52-H52</f>
        <v>0</v>
      </c>
      <c r="M52" s="256"/>
      <c r="N52" s="347"/>
      <c r="O52" s="170"/>
      <c r="P52" s="311"/>
      <c r="Q52" s="311"/>
      <c r="R52" s="311"/>
      <c r="S52" s="171"/>
    </row>
    <row r="53" spans="1:19" ht="18.75">
      <c r="A53" s="200" t="s">
        <v>33</v>
      </c>
      <c r="B53" s="200"/>
      <c r="C53" s="183"/>
      <c r="D53" s="183"/>
      <c r="E53" s="183"/>
      <c r="F53" s="183"/>
      <c r="G53" s="70"/>
      <c r="H53" s="256"/>
      <c r="I53" s="256"/>
      <c r="J53" s="256"/>
      <c r="K53" s="256"/>
      <c r="L53" s="304">
        <f>SUM(L51+L52)</f>
        <v>3010.38</v>
      </c>
      <c r="M53" s="304"/>
      <c r="N53" s="26">
        <v>3</v>
      </c>
      <c r="O53" s="170"/>
      <c r="P53" s="311"/>
      <c r="Q53" s="311"/>
      <c r="R53" s="311"/>
      <c r="S53" s="171"/>
    </row>
    <row r="54" spans="1:19" s="27" customFormat="1" ht="18.75" customHeight="1">
      <c r="A54" s="195" t="s">
        <v>102</v>
      </c>
      <c r="B54" s="195"/>
      <c r="C54" s="195"/>
      <c r="D54" s="195"/>
      <c r="E54" s="195"/>
      <c r="F54" s="195"/>
      <c r="G54" s="195"/>
      <c r="H54" s="195"/>
      <c r="I54" s="195"/>
      <c r="J54" s="195"/>
      <c r="K54" s="195"/>
      <c r="L54" s="195"/>
      <c r="M54" s="195"/>
      <c r="N54" s="57"/>
      <c r="O54" s="170"/>
      <c r="P54" s="311"/>
      <c r="Q54" s="311"/>
      <c r="R54" s="311"/>
      <c r="S54" s="171"/>
    </row>
    <row r="55" spans="1:19" ht="14.45" customHeight="1">
      <c r="A55" s="192" t="s">
        <v>108</v>
      </c>
      <c r="B55" s="192"/>
      <c r="C55" s="284" t="s">
        <v>72</v>
      </c>
      <c r="D55" s="285"/>
      <c r="E55" s="285"/>
      <c r="F55" s="285"/>
      <c r="G55" s="213">
        <f>L40-(R45+L53)</f>
        <v>23117.800000000003</v>
      </c>
      <c r="H55" s="213"/>
      <c r="I55" s="213"/>
      <c r="J55" s="213"/>
      <c r="K55" s="213"/>
      <c r="L55" s="213"/>
      <c r="M55" s="213"/>
      <c r="N55" s="238"/>
      <c r="O55" s="170"/>
      <c r="P55" s="311"/>
      <c r="Q55" s="311"/>
      <c r="R55" s="311"/>
      <c r="S55" s="171"/>
    </row>
    <row r="56" spans="1:19" ht="14.45" customHeight="1">
      <c r="A56" s="192"/>
      <c r="B56" s="192"/>
      <c r="C56" s="285"/>
      <c r="D56" s="285"/>
      <c r="E56" s="285"/>
      <c r="F56" s="285"/>
      <c r="G56" s="213"/>
      <c r="H56" s="213"/>
      <c r="I56" s="213"/>
      <c r="J56" s="213"/>
      <c r="K56" s="213"/>
      <c r="L56" s="213"/>
      <c r="M56" s="213"/>
      <c r="N56" s="239"/>
      <c r="O56" s="165"/>
      <c r="P56" s="312"/>
      <c r="Q56" s="312"/>
      <c r="R56" s="312"/>
      <c r="S56" s="166"/>
    </row>
    <row r="59" spans="1:19" ht="32.25" customHeight="1">
      <c r="A59" s="281" t="s">
        <v>182</v>
      </c>
      <c r="B59" s="281"/>
      <c r="C59" s="281"/>
      <c r="D59" s="281"/>
      <c r="F59" s="282" t="s">
        <v>183</v>
      </c>
      <c r="G59" s="282"/>
      <c r="H59" s="282"/>
      <c r="I59" s="282"/>
      <c r="J59" s="282"/>
    </row>
    <row r="60" spans="1:19">
      <c r="A60" s="205" t="s">
        <v>54</v>
      </c>
      <c r="B60" s="205"/>
      <c r="C60" s="205"/>
      <c r="D60" s="125">
        <f>H32</f>
        <v>7329.1666666666661</v>
      </c>
      <c r="F60" s="205" t="s">
        <v>65</v>
      </c>
      <c r="G60" s="205"/>
      <c r="H60" s="205"/>
      <c r="I60" s="205"/>
      <c r="J60" s="125">
        <f>D16/D13*D14</f>
        <v>6531.9033333333336</v>
      </c>
    </row>
    <row r="61" spans="1:19">
      <c r="A61" s="205" t="s">
        <v>55</v>
      </c>
      <c r="B61" s="205"/>
      <c r="C61" s="205"/>
      <c r="D61" s="125">
        <f>H45+H46</f>
        <v>797.26333333333332</v>
      </c>
      <c r="F61" s="205" t="s">
        <v>66</v>
      </c>
      <c r="G61" s="205"/>
      <c r="H61" s="205"/>
      <c r="I61" s="205"/>
      <c r="J61" s="125">
        <f>(J60*J16)-D12</f>
        <v>-516.84666666666635</v>
      </c>
    </row>
    <row r="62" spans="1:19" ht="30">
      <c r="A62" s="205" t="s">
        <v>56</v>
      </c>
      <c r="B62" s="205"/>
      <c r="C62" s="205"/>
      <c r="D62" s="125">
        <f>D60-D61</f>
        <v>6531.9033333333327</v>
      </c>
      <c r="F62" s="205" t="s">
        <v>67</v>
      </c>
      <c r="G62" s="205"/>
      <c r="H62" s="205"/>
      <c r="I62" s="205"/>
      <c r="J62" s="127">
        <f>IF(J61&lt;=0,G51,G51-J61)</f>
        <v>3010.38</v>
      </c>
      <c r="K62" s="131" t="s">
        <v>185</v>
      </c>
    </row>
    <row r="63" spans="1:19">
      <c r="A63" s="205" t="s">
        <v>57</v>
      </c>
      <c r="B63" s="205"/>
      <c r="C63" s="205"/>
      <c r="D63" s="126">
        <v>0.27</v>
      </c>
      <c r="F63" s="206"/>
      <c r="G63" s="206"/>
      <c r="H63" s="206"/>
      <c r="I63" s="5"/>
    </row>
    <row r="64" spans="1:19">
      <c r="A64" s="205" t="s">
        <v>58</v>
      </c>
      <c r="B64" s="205"/>
      <c r="C64" s="205"/>
      <c r="D64" s="125">
        <f>(D62*D63)-D12</f>
        <v>-516.84609999999998</v>
      </c>
      <c r="F64" s="206"/>
      <c r="G64" s="206"/>
      <c r="H64" s="206"/>
      <c r="I64" s="4"/>
    </row>
    <row r="65" spans="1:9" ht="30">
      <c r="A65" s="205" t="s">
        <v>59</v>
      </c>
      <c r="B65" s="205"/>
      <c r="C65" s="205"/>
      <c r="D65" s="127">
        <f>IF(D64&lt;=0,G51,G51-D64)</f>
        <v>3010.38</v>
      </c>
      <c r="E65" s="131" t="s">
        <v>185</v>
      </c>
      <c r="F65" s="206"/>
      <c r="G65" s="206"/>
      <c r="H65" s="206"/>
      <c r="I65" s="7"/>
    </row>
  </sheetData>
  <mergeCells count="190">
    <mergeCell ref="Q43:Q44"/>
    <mergeCell ref="R45:R46"/>
    <mergeCell ref="S45:S46"/>
    <mergeCell ref="A4:S4"/>
    <mergeCell ref="O18:S18"/>
    <mergeCell ref="O19:S21"/>
    <mergeCell ref="O22:S41"/>
    <mergeCell ref="A65:C65"/>
    <mergeCell ref="F65:H65"/>
    <mergeCell ref="N19:N21"/>
    <mergeCell ref="N22:N39"/>
    <mergeCell ref="N43:N46"/>
    <mergeCell ref="N49:N50"/>
    <mergeCell ref="N51:N52"/>
    <mergeCell ref="N55:N56"/>
    <mergeCell ref="N5:N17"/>
    <mergeCell ref="A62:C62"/>
    <mergeCell ref="F62:I62"/>
    <mergeCell ref="A63:C63"/>
    <mergeCell ref="F63:H63"/>
    <mergeCell ref="A64:C64"/>
    <mergeCell ref="F64:H64"/>
    <mergeCell ref="A59:D59"/>
    <mergeCell ref="F59:J59"/>
    <mergeCell ref="A60:C60"/>
    <mergeCell ref="F60:I60"/>
    <mergeCell ref="A61:C61"/>
    <mergeCell ref="F61:I61"/>
    <mergeCell ref="A53:B53"/>
    <mergeCell ref="C53:F53"/>
    <mergeCell ref="H53:K53"/>
    <mergeCell ref="L53:M53"/>
    <mergeCell ref="A55:B56"/>
    <mergeCell ref="C55:F56"/>
    <mergeCell ref="G55:M56"/>
    <mergeCell ref="P45:P46"/>
    <mergeCell ref="C46:F46"/>
    <mergeCell ref="H46:K46"/>
    <mergeCell ref="L46:M46"/>
    <mergeCell ref="O47:S56"/>
    <mergeCell ref="C51:F51"/>
    <mergeCell ref="H51:K51"/>
    <mergeCell ref="L51:M51"/>
    <mergeCell ref="C52:F52"/>
    <mergeCell ref="H52:K52"/>
    <mergeCell ref="L52:M52"/>
    <mergeCell ref="A54:M54"/>
    <mergeCell ref="A47:B47"/>
    <mergeCell ref="C47:F47"/>
    <mergeCell ref="H47:K47"/>
    <mergeCell ref="L47:M47"/>
    <mergeCell ref="A48:M48"/>
    <mergeCell ref="A49:B52"/>
    <mergeCell ref="C49:F50"/>
    <mergeCell ref="G49:G50"/>
    <mergeCell ref="H49:K50"/>
    <mergeCell ref="L49:M50"/>
    <mergeCell ref="A43:B46"/>
    <mergeCell ref="C43:F43"/>
    <mergeCell ref="H43:K43"/>
    <mergeCell ref="L43:M43"/>
    <mergeCell ref="O43:O44"/>
    <mergeCell ref="C44:F44"/>
    <mergeCell ref="H44:K44"/>
    <mergeCell ref="L44:M44"/>
    <mergeCell ref="C45:F45"/>
    <mergeCell ref="H45:K45"/>
    <mergeCell ref="L45:M45"/>
    <mergeCell ref="C39:F39"/>
    <mergeCell ref="H39:K39"/>
    <mergeCell ref="L39:M39"/>
    <mergeCell ref="A40:B40"/>
    <mergeCell ref="C40:F40"/>
    <mergeCell ref="H40:K40"/>
    <mergeCell ref="L40:M40"/>
    <mergeCell ref="A41:M41"/>
    <mergeCell ref="A42:B42"/>
    <mergeCell ref="C42:F42"/>
    <mergeCell ref="H42:K42"/>
    <mergeCell ref="L42:M42"/>
    <mergeCell ref="C37:F37"/>
    <mergeCell ref="H37:K37"/>
    <mergeCell ref="L37:M37"/>
    <mergeCell ref="C38:F38"/>
    <mergeCell ref="H38:K38"/>
    <mergeCell ref="L38:M38"/>
    <mergeCell ref="C35:F35"/>
    <mergeCell ref="H35:K35"/>
    <mergeCell ref="L35:M35"/>
    <mergeCell ref="C36:F36"/>
    <mergeCell ref="H36:K36"/>
    <mergeCell ref="L36:M36"/>
    <mergeCell ref="L27:M27"/>
    <mergeCell ref="C28:F28"/>
    <mergeCell ref="H28:K28"/>
    <mergeCell ref="L28:M28"/>
    <mergeCell ref="C33:F33"/>
    <mergeCell ref="H33:K33"/>
    <mergeCell ref="L33:M33"/>
    <mergeCell ref="C34:F34"/>
    <mergeCell ref="H34:K34"/>
    <mergeCell ref="L34:M34"/>
    <mergeCell ref="C31:F31"/>
    <mergeCell ref="H31:K31"/>
    <mergeCell ref="L31:M31"/>
    <mergeCell ref="C32:F32"/>
    <mergeCell ref="H32:K32"/>
    <mergeCell ref="L32:M32"/>
    <mergeCell ref="C25:F25"/>
    <mergeCell ref="H25:K25"/>
    <mergeCell ref="L25:M25"/>
    <mergeCell ref="C26:F26"/>
    <mergeCell ref="H26:K26"/>
    <mergeCell ref="L26:M26"/>
    <mergeCell ref="A22:B39"/>
    <mergeCell ref="C22:F22"/>
    <mergeCell ref="H22:K22"/>
    <mergeCell ref="L22:M22"/>
    <mergeCell ref="C23:F23"/>
    <mergeCell ref="H23:K23"/>
    <mergeCell ref="L23:M23"/>
    <mergeCell ref="C24:F24"/>
    <mergeCell ref="H24:K24"/>
    <mergeCell ref="L24:M24"/>
    <mergeCell ref="C29:F29"/>
    <mergeCell ref="H29:K29"/>
    <mergeCell ref="L29:M29"/>
    <mergeCell ref="C30:F30"/>
    <mergeCell ref="H30:K30"/>
    <mergeCell ref="L30:M30"/>
    <mergeCell ref="C27:F27"/>
    <mergeCell ref="H27:K27"/>
    <mergeCell ref="A17:C17"/>
    <mergeCell ref="D17:M17"/>
    <mergeCell ref="A18:M18"/>
    <mergeCell ref="A19:B21"/>
    <mergeCell ref="C19:F21"/>
    <mergeCell ref="G19:G21"/>
    <mergeCell ref="H19:K21"/>
    <mergeCell ref="L19:M21"/>
    <mergeCell ref="A15:C15"/>
    <mergeCell ref="D15:F15"/>
    <mergeCell ref="G15:I15"/>
    <mergeCell ref="J15:M15"/>
    <mergeCell ref="A16:C16"/>
    <mergeCell ref="D16:F16"/>
    <mergeCell ref="G16:I16"/>
    <mergeCell ref="J16:M16"/>
    <mergeCell ref="G8:I8"/>
    <mergeCell ref="J8:M8"/>
    <mergeCell ref="A13:C13"/>
    <mergeCell ref="D13:F13"/>
    <mergeCell ref="G13:I13"/>
    <mergeCell ref="J13:M13"/>
    <mergeCell ref="A14:C14"/>
    <mergeCell ref="D14:F14"/>
    <mergeCell ref="G14:I14"/>
    <mergeCell ref="J14:M14"/>
    <mergeCell ref="A11:C11"/>
    <mergeCell ref="D11:F11"/>
    <mergeCell ref="G11:I11"/>
    <mergeCell ref="J11:M11"/>
    <mergeCell ref="A12:C12"/>
    <mergeCell ref="D12:F12"/>
    <mergeCell ref="G12:I12"/>
    <mergeCell ref="J12:M12"/>
    <mergeCell ref="U1:V1"/>
    <mergeCell ref="A2:S2"/>
    <mergeCell ref="O6:S17"/>
    <mergeCell ref="A1:S1"/>
    <mergeCell ref="A5:M5"/>
    <mergeCell ref="A6:C6"/>
    <mergeCell ref="D6:F6"/>
    <mergeCell ref="G6:I6"/>
    <mergeCell ref="J6:M6"/>
    <mergeCell ref="O5:S5"/>
    <mergeCell ref="A9:C9"/>
    <mergeCell ref="D9:F9"/>
    <mergeCell ref="G9:I9"/>
    <mergeCell ref="J9:M9"/>
    <mergeCell ref="A10:C10"/>
    <mergeCell ref="D10:F10"/>
    <mergeCell ref="G10:I10"/>
    <mergeCell ref="J10:M10"/>
    <mergeCell ref="A7:C7"/>
    <mergeCell ref="D7:F7"/>
    <mergeCell ref="G7:I7"/>
    <mergeCell ref="J7:M7"/>
    <mergeCell ref="A8:C8"/>
    <mergeCell ref="D8:F8"/>
  </mergeCells>
  <hyperlinks>
    <hyperlink ref="U1:V1" location="İÇİNDEKİLER!A1" display="İÇİNDEKİLER"/>
  </hyperlinks>
  <pageMargins left="0.7" right="0.7" top="0.75" bottom="0.75" header="0.3" footer="0.3"/>
  <pageSetup paperSize="9" orientation="portrait" horizontalDpi="4294967294" verticalDpi="4294967294"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5"/>
  <sheetViews>
    <sheetView topLeftCell="H39" zoomScale="90" zoomScaleNormal="90" workbookViewId="0">
      <selection activeCell="N59" sqref="N59"/>
    </sheetView>
  </sheetViews>
  <sheetFormatPr defaultColWidth="9.140625" defaultRowHeight="15"/>
  <cols>
    <col min="1" max="6" width="9.140625" style="27"/>
    <col min="7" max="7" width="11.140625" style="27" customWidth="1"/>
    <col min="8" max="12" width="9.140625" style="27"/>
    <col min="13" max="14" width="6.85546875" style="27" customWidth="1"/>
    <col min="15" max="15" width="21.28515625" style="27" customWidth="1"/>
    <col min="16" max="16" width="16.140625" style="27" customWidth="1"/>
    <col min="17" max="17" width="18.5703125" style="27" customWidth="1"/>
    <col min="18" max="18" width="24.85546875" style="27" customWidth="1"/>
    <col min="19" max="20" width="6" style="27" customWidth="1"/>
    <col min="21" max="21" width="8.42578125" style="27" customWidth="1"/>
    <col min="22" max="22" width="9" style="27" customWidth="1"/>
    <col min="23" max="24" width="6" style="27" customWidth="1"/>
    <col min="25" max="16384" width="9.140625" style="27"/>
  </cols>
  <sheetData>
    <row r="1" spans="1:35" ht="51" customHeight="1">
      <c r="A1" s="265" t="s">
        <v>160</v>
      </c>
      <c r="B1" s="266"/>
      <c r="C1" s="266"/>
      <c r="D1" s="266"/>
      <c r="E1" s="266"/>
      <c r="F1" s="266"/>
      <c r="G1" s="266"/>
      <c r="H1" s="266"/>
      <c r="I1" s="266"/>
      <c r="J1" s="266"/>
      <c r="K1" s="266"/>
      <c r="L1" s="266"/>
      <c r="M1" s="266"/>
      <c r="N1" s="266"/>
      <c r="O1" s="266"/>
      <c r="P1" s="266"/>
      <c r="Q1" s="266"/>
      <c r="R1" s="266"/>
      <c r="S1" s="267"/>
      <c r="T1" s="67"/>
      <c r="U1" s="156" t="s">
        <v>175</v>
      </c>
      <c r="V1" s="156"/>
      <c r="W1" s="67"/>
      <c r="X1" s="67"/>
      <c r="Y1" s="67"/>
      <c r="Z1" s="67"/>
      <c r="AA1" s="67"/>
      <c r="AB1" s="67"/>
      <c r="AC1" s="67"/>
      <c r="AD1" s="67"/>
      <c r="AE1" s="67"/>
      <c r="AF1" s="67"/>
      <c r="AG1" s="67"/>
      <c r="AH1" s="67"/>
      <c r="AI1" s="67"/>
    </row>
    <row r="2" spans="1:35" s="93" customFormat="1" ht="29.1" customHeight="1" thickBot="1">
      <c r="A2" s="262" t="s">
        <v>165</v>
      </c>
      <c r="B2" s="263"/>
      <c r="C2" s="263"/>
      <c r="D2" s="263"/>
      <c r="E2" s="263"/>
      <c r="F2" s="263"/>
      <c r="G2" s="263"/>
      <c r="H2" s="263"/>
      <c r="I2" s="263"/>
      <c r="J2" s="263"/>
      <c r="K2" s="263"/>
      <c r="L2" s="263"/>
      <c r="M2" s="263"/>
      <c r="N2" s="263"/>
      <c r="O2" s="263"/>
      <c r="P2" s="263"/>
      <c r="Q2" s="263"/>
      <c r="R2" s="263"/>
      <c r="S2" s="264"/>
      <c r="T2" s="67"/>
      <c r="U2" s="67"/>
      <c r="V2" s="67"/>
      <c r="W2" s="67"/>
      <c r="X2" s="67"/>
      <c r="Y2" s="67"/>
      <c r="Z2" s="67"/>
      <c r="AA2" s="67"/>
      <c r="AB2" s="67"/>
      <c r="AC2" s="67"/>
      <c r="AD2" s="67"/>
      <c r="AE2" s="67"/>
      <c r="AF2" s="67"/>
      <c r="AG2" s="67"/>
      <c r="AH2" s="67"/>
      <c r="AI2" s="67"/>
    </row>
    <row r="3" spans="1:35" s="93" customFormat="1" ht="23.25">
      <c r="A3" s="92"/>
      <c r="B3" s="92"/>
      <c r="C3" s="92"/>
      <c r="D3" s="92"/>
      <c r="E3" s="92"/>
      <c r="F3" s="92"/>
      <c r="G3" s="92"/>
      <c r="H3" s="92"/>
      <c r="I3" s="92"/>
      <c r="J3" s="92"/>
      <c r="K3" s="92"/>
      <c r="L3" s="92"/>
      <c r="M3" s="92"/>
      <c r="N3" s="92"/>
      <c r="O3" s="92"/>
      <c r="P3" s="92"/>
      <c r="Q3" s="92"/>
      <c r="R3" s="92"/>
      <c r="S3" s="92"/>
      <c r="T3" s="67"/>
      <c r="U3" s="67"/>
      <c r="V3" s="67"/>
      <c r="W3" s="67"/>
      <c r="X3" s="67"/>
      <c r="Y3" s="67"/>
      <c r="Z3" s="67"/>
      <c r="AA3" s="67"/>
      <c r="AB3" s="67"/>
      <c r="AC3" s="67"/>
      <c r="AD3" s="67"/>
      <c r="AE3" s="67"/>
      <c r="AF3" s="67"/>
      <c r="AG3" s="67"/>
      <c r="AH3" s="67"/>
      <c r="AI3" s="67"/>
    </row>
    <row r="4" spans="1:35" ht="28.5" customHeight="1">
      <c r="A4" s="258" t="s">
        <v>0</v>
      </c>
      <c r="B4" s="259"/>
      <c r="C4" s="259"/>
      <c r="D4" s="259"/>
      <c r="E4" s="259"/>
      <c r="F4" s="259"/>
      <c r="G4" s="259"/>
      <c r="H4" s="259"/>
      <c r="I4" s="259"/>
      <c r="J4" s="259"/>
      <c r="K4" s="259"/>
      <c r="L4" s="259"/>
      <c r="M4" s="259"/>
      <c r="N4" s="259"/>
      <c r="O4" s="259"/>
      <c r="P4" s="259"/>
      <c r="Q4" s="259"/>
      <c r="R4" s="259"/>
      <c r="S4" s="260"/>
    </row>
    <row r="5" spans="1:35" ht="18.75">
      <c r="A5" s="181" t="s">
        <v>1</v>
      </c>
      <c r="B5" s="181"/>
      <c r="C5" s="181"/>
      <c r="D5" s="181"/>
      <c r="E5" s="181"/>
      <c r="F5" s="181"/>
      <c r="G5" s="181"/>
      <c r="H5" s="181"/>
      <c r="I5" s="181"/>
      <c r="J5" s="181"/>
      <c r="K5" s="181"/>
      <c r="L5" s="181"/>
      <c r="M5" s="181"/>
      <c r="N5" s="350"/>
      <c r="O5" s="261"/>
      <c r="P5" s="261"/>
      <c r="Q5" s="261"/>
      <c r="R5" s="261"/>
      <c r="S5" s="261"/>
    </row>
    <row r="6" spans="1:35" ht="15" customHeight="1">
      <c r="A6" s="182" t="s">
        <v>2</v>
      </c>
      <c r="B6" s="182"/>
      <c r="C6" s="182"/>
      <c r="D6" s="183"/>
      <c r="E6" s="183"/>
      <c r="F6" s="183"/>
      <c r="G6" s="184" t="s">
        <v>3</v>
      </c>
      <c r="H6" s="184"/>
      <c r="I6" s="184"/>
      <c r="J6" s="183"/>
      <c r="K6" s="183"/>
      <c r="L6" s="183"/>
      <c r="M6" s="183"/>
      <c r="N6" s="351"/>
      <c r="O6" s="170"/>
      <c r="P6" s="311"/>
      <c r="Q6" s="311"/>
      <c r="R6" s="311"/>
      <c r="S6" s="171"/>
    </row>
    <row r="7" spans="1:35" ht="15" customHeight="1">
      <c r="A7" s="184" t="s">
        <v>4</v>
      </c>
      <c r="B7" s="184"/>
      <c r="C7" s="184"/>
      <c r="D7" s="183"/>
      <c r="E7" s="183"/>
      <c r="F7" s="183"/>
      <c r="G7" s="184" t="s">
        <v>3</v>
      </c>
      <c r="H7" s="184"/>
      <c r="I7" s="184"/>
      <c r="J7" s="183"/>
      <c r="K7" s="183"/>
      <c r="L7" s="183"/>
      <c r="M7" s="183"/>
      <c r="N7" s="351"/>
      <c r="O7" s="170"/>
      <c r="P7" s="311"/>
      <c r="Q7" s="311"/>
      <c r="R7" s="311"/>
      <c r="S7" s="171"/>
    </row>
    <row r="8" spans="1:35" ht="15" customHeight="1">
      <c r="A8" s="184" t="s">
        <v>5</v>
      </c>
      <c r="B8" s="184"/>
      <c r="C8" s="184"/>
      <c r="D8" s="183"/>
      <c r="E8" s="183"/>
      <c r="F8" s="183"/>
      <c r="G8" s="184" t="s">
        <v>9</v>
      </c>
      <c r="H8" s="184"/>
      <c r="I8" s="184"/>
      <c r="J8" s="183"/>
      <c r="K8" s="183"/>
      <c r="L8" s="183"/>
      <c r="M8" s="183"/>
      <c r="N8" s="351"/>
      <c r="O8" s="170"/>
      <c r="P8" s="311"/>
      <c r="Q8" s="311"/>
      <c r="R8" s="311"/>
      <c r="S8" s="171"/>
    </row>
    <row r="9" spans="1:35" ht="15" customHeight="1">
      <c r="A9" s="184" t="s">
        <v>6</v>
      </c>
      <c r="B9" s="184"/>
      <c r="C9" s="184"/>
      <c r="D9" s="183"/>
      <c r="E9" s="183"/>
      <c r="F9" s="183"/>
      <c r="G9" s="184" t="s">
        <v>10</v>
      </c>
      <c r="H9" s="184"/>
      <c r="I9" s="184"/>
      <c r="J9" s="183"/>
      <c r="K9" s="183"/>
      <c r="L9" s="183"/>
      <c r="M9" s="183"/>
      <c r="N9" s="351"/>
      <c r="O9" s="170"/>
      <c r="P9" s="311"/>
      <c r="Q9" s="311"/>
      <c r="R9" s="311"/>
      <c r="S9" s="171"/>
    </row>
    <row r="10" spans="1:35" ht="15" customHeight="1">
      <c r="A10" s="184" t="s">
        <v>7</v>
      </c>
      <c r="B10" s="184"/>
      <c r="C10" s="184"/>
      <c r="D10" s="183"/>
      <c r="E10" s="183"/>
      <c r="F10" s="183"/>
      <c r="G10" s="184" t="s">
        <v>11</v>
      </c>
      <c r="H10" s="184"/>
      <c r="I10" s="184"/>
      <c r="J10" s="189">
        <v>45231</v>
      </c>
      <c r="K10" s="183"/>
      <c r="L10" s="183"/>
      <c r="M10" s="183"/>
      <c r="N10" s="351"/>
      <c r="O10" s="170"/>
      <c r="P10" s="311"/>
      <c r="Q10" s="311"/>
      <c r="R10" s="311"/>
      <c r="S10" s="171"/>
    </row>
    <row r="11" spans="1:35" ht="15" customHeight="1">
      <c r="A11" s="184" t="s">
        <v>12</v>
      </c>
      <c r="B11" s="184"/>
      <c r="C11" s="184"/>
      <c r="D11" s="190">
        <v>45264</v>
      </c>
      <c r="E11" s="183"/>
      <c r="F11" s="183"/>
      <c r="G11" s="184" t="s">
        <v>13</v>
      </c>
      <c r="H11" s="184"/>
      <c r="I11" s="184"/>
      <c r="J11" s="183"/>
      <c r="K11" s="183"/>
      <c r="L11" s="183"/>
      <c r="M11" s="183"/>
      <c r="N11" s="351"/>
      <c r="O11" s="170"/>
      <c r="P11" s="311"/>
      <c r="Q11" s="311"/>
      <c r="R11" s="311"/>
      <c r="S11" s="171"/>
    </row>
    <row r="12" spans="1:35" ht="15" customHeight="1">
      <c r="A12" s="184" t="s">
        <v>14</v>
      </c>
      <c r="B12" s="184"/>
      <c r="C12" s="184"/>
      <c r="D12" s="183">
        <v>2280.46</v>
      </c>
      <c r="E12" s="183"/>
      <c r="F12" s="183"/>
      <c r="G12" s="184" t="s">
        <v>40</v>
      </c>
      <c r="H12" s="184"/>
      <c r="I12" s="184"/>
      <c r="J12" s="183">
        <f>G51+D12</f>
        <v>5290.84</v>
      </c>
      <c r="K12" s="183"/>
      <c r="L12" s="183"/>
      <c r="M12" s="183"/>
      <c r="N12" s="351"/>
      <c r="O12" s="170"/>
      <c r="P12" s="311"/>
      <c r="Q12" s="311"/>
      <c r="R12" s="311"/>
      <c r="S12" s="171"/>
    </row>
    <row r="13" spans="1:35" ht="15" customHeight="1">
      <c r="A13" s="292" t="s">
        <v>41</v>
      </c>
      <c r="B13" s="293"/>
      <c r="C13" s="294"/>
      <c r="D13" s="313">
        <v>30</v>
      </c>
      <c r="E13" s="314"/>
      <c r="F13" s="315"/>
      <c r="G13" s="292" t="s">
        <v>42</v>
      </c>
      <c r="H13" s="293"/>
      <c r="I13" s="294"/>
      <c r="J13" s="313">
        <v>30</v>
      </c>
      <c r="K13" s="314"/>
      <c r="L13" s="314"/>
      <c r="M13" s="315"/>
      <c r="N13" s="351"/>
      <c r="O13" s="170"/>
      <c r="P13" s="311"/>
      <c r="Q13" s="311"/>
      <c r="R13" s="311"/>
      <c r="S13" s="171"/>
    </row>
    <row r="14" spans="1:35" ht="15" customHeight="1">
      <c r="A14" s="292" t="s">
        <v>43</v>
      </c>
      <c r="B14" s="293"/>
      <c r="C14" s="294"/>
      <c r="D14" s="313">
        <v>20</v>
      </c>
      <c r="E14" s="314"/>
      <c r="F14" s="315"/>
      <c r="G14" s="292" t="s">
        <v>43</v>
      </c>
      <c r="H14" s="293"/>
      <c r="I14" s="294"/>
      <c r="J14" s="313">
        <f>D14</f>
        <v>20</v>
      </c>
      <c r="K14" s="314"/>
      <c r="L14" s="314"/>
      <c r="M14" s="315"/>
      <c r="N14" s="351"/>
      <c r="O14" s="170"/>
      <c r="P14" s="311"/>
      <c r="Q14" s="311"/>
      <c r="R14" s="311"/>
      <c r="S14" s="171"/>
    </row>
    <row r="15" spans="1:35" ht="15" customHeight="1">
      <c r="A15" s="292" t="s">
        <v>69</v>
      </c>
      <c r="B15" s="293"/>
      <c r="C15" s="294"/>
      <c r="D15" s="313">
        <f>D13-D14</f>
        <v>10</v>
      </c>
      <c r="E15" s="314"/>
      <c r="F15" s="315"/>
      <c r="G15" s="292" t="s">
        <v>69</v>
      </c>
      <c r="H15" s="293"/>
      <c r="I15" s="294"/>
      <c r="J15" s="313">
        <f>J13-J14</f>
        <v>10</v>
      </c>
      <c r="K15" s="314"/>
      <c r="L15" s="314"/>
      <c r="M15" s="315"/>
      <c r="N15" s="351"/>
      <c r="O15" s="170"/>
      <c r="P15" s="311"/>
      <c r="Q15" s="311"/>
      <c r="R15" s="311"/>
      <c r="S15" s="171"/>
    </row>
    <row r="16" spans="1:35" ht="15" customHeight="1">
      <c r="A16" s="292" t="s">
        <v>64</v>
      </c>
      <c r="B16" s="293"/>
      <c r="C16" s="294"/>
      <c r="D16" s="313">
        <v>19595.71</v>
      </c>
      <c r="E16" s="314"/>
      <c r="F16" s="315"/>
      <c r="G16" s="292" t="s">
        <v>63</v>
      </c>
      <c r="H16" s="293"/>
      <c r="I16" s="294"/>
      <c r="J16" s="316">
        <f>J12/D16</f>
        <v>0.26999991324631772</v>
      </c>
      <c r="K16" s="317"/>
      <c r="L16" s="317"/>
      <c r="M16" s="318"/>
      <c r="N16" s="351"/>
      <c r="O16" s="170"/>
      <c r="P16" s="311"/>
      <c r="Q16" s="311"/>
      <c r="R16" s="311"/>
      <c r="S16" s="171"/>
    </row>
    <row r="17" spans="1:19" ht="29.25" customHeight="1">
      <c r="A17" s="184" t="s">
        <v>8</v>
      </c>
      <c r="B17" s="184"/>
      <c r="C17" s="184"/>
      <c r="D17" s="183"/>
      <c r="E17" s="183"/>
      <c r="F17" s="183"/>
      <c r="G17" s="183"/>
      <c r="H17" s="183"/>
      <c r="I17" s="183"/>
      <c r="J17" s="183"/>
      <c r="K17" s="183"/>
      <c r="L17" s="183"/>
      <c r="M17" s="183"/>
      <c r="N17" s="352"/>
      <c r="O17" s="28"/>
      <c r="P17" s="30"/>
      <c r="Q17" s="30"/>
      <c r="R17" s="30"/>
      <c r="S17" s="29"/>
    </row>
    <row r="18" spans="1:19" ht="15.75">
      <c r="A18" s="195" t="s">
        <v>15</v>
      </c>
      <c r="B18" s="195"/>
      <c r="C18" s="195"/>
      <c r="D18" s="195"/>
      <c r="E18" s="195"/>
      <c r="F18" s="195"/>
      <c r="G18" s="195"/>
      <c r="H18" s="195"/>
      <c r="I18" s="195"/>
      <c r="J18" s="195"/>
      <c r="K18" s="195"/>
      <c r="L18" s="195"/>
      <c r="M18" s="195"/>
      <c r="N18" s="13"/>
      <c r="O18" s="168"/>
      <c r="P18" s="340"/>
      <c r="Q18" s="340"/>
      <c r="R18" s="340"/>
      <c r="S18" s="169"/>
    </row>
    <row r="19" spans="1:19" ht="15" customHeight="1">
      <c r="A19" s="214"/>
      <c r="B19" s="214"/>
      <c r="C19" s="257"/>
      <c r="D19" s="257"/>
      <c r="E19" s="257"/>
      <c r="F19" s="257"/>
      <c r="G19" s="178" t="s">
        <v>30</v>
      </c>
      <c r="H19" s="214" t="s">
        <v>31</v>
      </c>
      <c r="I19" s="212"/>
      <c r="J19" s="212"/>
      <c r="K19" s="212"/>
      <c r="L19" s="214" t="s">
        <v>32</v>
      </c>
      <c r="M19" s="212"/>
      <c r="N19" s="342"/>
      <c r="O19" s="163"/>
      <c r="P19" s="341"/>
      <c r="Q19" s="341"/>
      <c r="R19" s="341"/>
      <c r="S19" s="164"/>
    </row>
    <row r="20" spans="1:19">
      <c r="A20" s="214"/>
      <c r="B20" s="214"/>
      <c r="C20" s="257"/>
      <c r="D20" s="257"/>
      <c r="E20" s="257"/>
      <c r="F20" s="257"/>
      <c r="G20" s="178"/>
      <c r="H20" s="212"/>
      <c r="I20" s="212"/>
      <c r="J20" s="212"/>
      <c r="K20" s="212"/>
      <c r="L20" s="212"/>
      <c r="M20" s="212"/>
      <c r="N20" s="343"/>
      <c r="O20" s="170"/>
      <c r="P20" s="311"/>
      <c r="Q20" s="311"/>
      <c r="R20" s="311"/>
      <c r="S20" s="171"/>
    </row>
    <row r="21" spans="1:19" ht="30" customHeight="1">
      <c r="A21" s="214"/>
      <c r="B21" s="214"/>
      <c r="C21" s="257"/>
      <c r="D21" s="257"/>
      <c r="E21" s="257"/>
      <c r="F21" s="257"/>
      <c r="G21" s="178"/>
      <c r="H21" s="212"/>
      <c r="I21" s="212"/>
      <c r="J21" s="212"/>
      <c r="K21" s="212"/>
      <c r="L21" s="212"/>
      <c r="M21" s="212"/>
      <c r="N21" s="344"/>
      <c r="O21" s="165"/>
      <c r="P21" s="312"/>
      <c r="Q21" s="312"/>
      <c r="R21" s="312"/>
      <c r="S21" s="166"/>
    </row>
    <row r="22" spans="1:19" ht="15" customHeight="1">
      <c r="A22" s="192" t="s">
        <v>16</v>
      </c>
      <c r="B22" s="192"/>
      <c r="C22" s="184" t="s">
        <v>17</v>
      </c>
      <c r="D22" s="184"/>
      <c r="E22" s="184"/>
      <c r="F22" s="184"/>
      <c r="G22" s="61">
        <v>0</v>
      </c>
      <c r="H22" s="256">
        <f>$G22/$D$13*$D$14</f>
        <v>0</v>
      </c>
      <c r="I22" s="256"/>
      <c r="J22" s="256"/>
      <c r="K22" s="256"/>
      <c r="L22" s="256">
        <f>G22-H22</f>
        <v>0</v>
      </c>
      <c r="M22" s="256"/>
      <c r="N22" s="345"/>
      <c r="O22" s="163"/>
      <c r="P22" s="341"/>
      <c r="Q22" s="341"/>
      <c r="R22" s="341"/>
      <c r="S22" s="164"/>
    </row>
    <row r="23" spans="1:19" ht="15.75">
      <c r="A23" s="192"/>
      <c r="B23" s="192"/>
      <c r="C23" s="184" t="s">
        <v>18</v>
      </c>
      <c r="D23" s="184"/>
      <c r="E23" s="184"/>
      <c r="F23" s="184"/>
      <c r="G23" s="61">
        <v>0</v>
      </c>
      <c r="H23" s="256">
        <f t="shared" ref="H23:H38" si="0">$G23/$D$13*$D$14</f>
        <v>0</v>
      </c>
      <c r="I23" s="256"/>
      <c r="J23" s="256"/>
      <c r="K23" s="256"/>
      <c r="L23" s="256">
        <f t="shared" ref="L23:L38" si="1">G23-H23</f>
        <v>0</v>
      </c>
      <c r="M23" s="256"/>
      <c r="N23" s="346"/>
      <c r="O23" s="170"/>
      <c r="P23" s="311"/>
      <c r="Q23" s="311"/>
      <c r="R23" s="311"/>
      <c r="S23" s="171"/>
    </row>
    <row r="24" spans="1:19" ht="15.75">
      <c r="A24" s="192"/>
      <c r="B24" s="192"/>
      <c r="C24" s="184" t="s">
        <v>19</v>
      </c>
      <c r="D24" s="184"/>
      <c r="E24" s="184"/>
      <c r="F24" s="184"/>
      <c r="G24" s="61">
        <v>0</v>
      </c>
      <c r="H24" s="256">
        <f t="shared" si="0"/>
        <v>0</v>
      </c>
      <c r="I24" s="256"/>
      <c r="J24" s="256"/>
      <c r="K24" s="256"/>
      <c r="L24" s="256">
        <f t="shared" si="1"/>
        <v>0</v>
      </c>
      <c r="M24" s="256"/>
      <c r="N24" s="346"/>
      <c r="O24" s="170"/>
      <c r="P24" s="311"/>
      <c r="Q24" s="311"/>
      <c r="R24" s="311"/>
      <c r="S24" s="171"/>
    </row>
    <row r="25" spans="1:19" ht="15.75">
      <c r="A25" s="192"/>
      <c r="B25" s="192"/>
      <c r="C25" s="184" t="s">
        <v>20</v>
      </c>
      <c r="D25" s="184"/>
      <c r="E25" s="184"/>
      <c r="F25" s="184"/>
      <c r="G25" s="61">
        <v>0</v>
      </c>
      <c r="H25" s="256">
        <f t="shared" si="0"/>
        <v>0</v>
      </c>
      <c r="I25" s="256"/>
      <c r="J25" s="256"/>
      <c r="K25" s="256"/>
      <c r="L25" s="256">
        <f t="shared" si="1"/>
        <v>0</v>
      </c>
      <c r="M25" s="256"/>
      <c r="N25" s="346"/>
      <c r="O25" s="170"/>
      <c r="P25" s="311"/>
      <c r="Q25" s="311"/>
      <c r="R25" s="311"/>
      <c r="S25" s="171"/>
    </row>
    <row r="26" spans="1:19" ht="15.75">
      <c r="A26" s="192"/>
      <c r="B26" s="192"/>
      <c r="C26" s="184" t="s">
        <v>21</v>
      </c>
      <c r="D26" s="184"/>
      <c r="E26" s="184"/>
      <c r="F26" s="184"/>
      <c r="G26" s="61">
        <v>0</v>
      </c>
      <c r="H26" s="256">
        <f t="shared" si="0"/>
        <v>0</v>
      </c>
      <c r="I26" s="256"/>
      <c r="J26" s="256"/>
      <c r="K26" s="256"/>
      <c r="L26" s="256">
        <f t="shared" si="1"/>
        <v>0</v>
      </c>
      <c r="M26" s="256"/>
      <c r="N26" s="346"/>
      <c r="O26" s="170"/>
      <c r="P26" s="311"/>
      <c r="Q26" s="311"/>
      <c r="R26" s="311"/>
      <c r="S26" s="171"/>
    </row>
    <row r="27" spans="1:19" ht="15.75">
      <c r="A27" s="192"/>
      <c r="B27" s="192"/>
      <c r="C27" s="252" t="s">
        <v>100</v>
      </c>
      <c r="D27" s="252"/>
      <c r="E27" s="252"/>
      <c r="F27" s="252"/>
      <c r="G27" s="61">
        <v>1158.77</v>
      </c>
      <c r="H27" s="256">
        <f>G27</f>
        <v>1158.77</v>
      </c>
      <c r="I27" s="256"/>
      <c r="J27" s="256"/>
      <c r="K27" s="256"/>
      <c r="L27" s="256">
        <f t="shared" si="1"/>
        <v>0</v>
      </c>
      <c r="M27" s="256"/>
      <c r="N27" s="346"/>
      <c r="O27" s="170"/>
      <c r="P27" s="311"/>
      <c r="Q27" s="311"/>
      <c r="R27" s="311"/>
      <c r="S27" s="171"/>
    </row>
    <row r="28" spans="1:19" ht="15.75">
      <c r="A28" s="192"/>
      <c r="B28" s="192"/>
      <c r="C28" s="184" t="s">
        <v>101</v>
      </c>
      <c r="D28" s="184"/>
      <c r="E28" s="184"/>
      <c r="F28" s="184"/>
      <c r="G28" s="61">
        <v>637.25</v>
      </c>
      <c r="H28" s="256">
        <f>G28</f>
        <v>637.25</v>
      </c>
      <c r="I28" s="256"/>
      <c r="J28" s="256"/>
      <c r="K28" s="256"/>
      <c r="L28" s="256">
        <f t="shared" si="1"/>
        <v>0</v>
      </c>
      <c r="M28" s="256"/>
      <c r="N28" s="346"/>
      <c r="O28" s="170"/>
      <c r="P28" s="311"/>
      <c r="Q28" s="311"/>
      <c r="R28" s="311"/>
      <c r="S28" s="171"/>
    </row>
    <row r="29" spans="1:19" ht="15.75">
      <c r="A29" s="192"/>
      <c r="B29" s="192"/>
      <c r="C29" s="184" t="s">
        <v>107</v>
      </c>
      <c r="D29" s="184"/>
      <c r="E29" s="184"/>
      <c r="F29" s="184"/>
      <c r="G29" s="61">
        <v>0</v>
      </c>
      <c r="H29" s="256">
        <f>G29</f>
        <v>0</v>
      </c>
      <c r="I29" s="256"/>
      <c r="J29" s="256"/>
      <c r="K29" s="256"/>
      <c r="L29" s="256">
        <f t="shared" si="1"/>
        <v>0</v>
      </c>
      <c r="M29" s="256"/>
      <c r="N29" s="346"/>
      <c r="O29" s="170"/>
      <c r="P29" s="311"/>
      <c r="Q29" s="311"/>
      <c r="R29" s="311"/>
      <c r="S29" s="171"/>
    </row>
    <row r="30" spans="1:19" ht="15.75">
      <c r="A30" s="192"/>
      <c r="B30" s="192"/>
      <c r="C30" s="184" t="s">
        <v>22</v>
      </c>
      <c r="D30" s="184"/>
      <c r="E30" s="184"/>
      <c r="F30" s="184"/>
      <c r="G30" s="61">
        <v>0</v>
      </c>
      <c r="H30" s="256">
        <f>G30</f>
        <v>0</v>
      </c>
      <c r="I30" s="256"/>
      <c r="J30" s="256"/>
      <c r="K30" s="256"/>
      <c r="L30" s="256">
        <f t="shared" si="1"/>
        <v>0</v>
      </c>
      <c r="M30" s="256"/>
      <c r="N30" s="346"/>
      <c r="O30" s="170"/>
      <c r="P30" s="311"/>
      <c r="Q30" s="311"/>
      <c r="R30" s="311"/>
      <c r="S30" s="171"/>
    </row>
    <row r="31" spans="1:19" ht="15.75">
      <c r="A31" s="192"/>
      <c r="B31" s="192"/>
      <c r="C31" s="184" t="s">
        <v>23</v>
      </c>
      <c r="D31" s="184"/>
      <c r="E31" s="184"/>
      <c r="F31" s="184"/>
      <c r="G31" s="61">
        <v>0</v>
      </c>
      <c r="H31" s="256">
        <f t="shared" si="0"/>
        <v>0</v>
      </c>
      <c r="I31" s="256"/>
      <c r="J31" s="256"/>
      <c r="K31" s="256"/>
      <c r="L31" s="256">
        <f t="shared" si="1"/>
        <v>0</v>
      </c>
      <c r="M31" s="256"/>
      <c r="N31" s="346"/>
      <c r="O31" s="170"/>
      <c r="P31" s="311"/>
      <c r="Q31" s="311"/>
      <c r="R31" s="311"/>
      <c r="S31" s="171"/>
    </row>
    <row r="32" spans="1:19" ht="15.75">
      <c r="A32" s="192"/>
      <c r="B32" s="192"/>
      <c r="C32" s="184" t="s">
        <v>24</v>
      </c>
      <c r="D32" s="184"/>
      <c r="E32" s="184"/>
      <c r="F32" s="184"/>
      <c r="G32" s="61">
        <v>21987.5</v>
      </c>
      <c r="H32" s="256">
        <f t="shared" si="0"/>
        <v>14658.333333333332</v>
      </c>
      <c r="I32" s="256"/>
      <c r="J32" s="256"/>
      <c r="K32" s="256"/>
      <c r="L32" s="256">
        <f t="shared" si="1"/>
        <v>7329.1666666666679</v>
      </c>
      <c r="M32" s="256"/>
      <c r="N32" s="346"/>
      <c r="O32" s="170"/>
      <c r="P32" s="311"/>
      <c r="Q32" s="311"/>
      <c r="R32" s="311"/>
      <c r="S32" s="171"/>
    </row>
    <row r="33" spans="1:24" ht="15.75">
      <c r="A33" s="192"/>
      <c r="B33" s="192"/>
      <c r="C33" s="184" t="s">
        <v>25</v>
      </c>
      <c r="D33" s="184"/>
      <c r="E33" s="184"/>
      <c r="F33" s="184"/>
      <c r="G33" s="61">
        <v>11457.67</v>
      </c>
      <c r="H33" s="256">
        <f t="shared" si="0"/>
        <v>7638.4466666666667</v>
      </c>
      <c r="I33" s="256"/>
      <c r="J33" s="256"/>
      <c r="K33" s="256"/>
      <c r="L33" s="256">
        <f t="shared" si="1"/>
        <v>3819.2233333333334</v>
      </c>
      <c r="M33" s="256"/>
      <c r="N33" s="346"/>
      <c r="O33" s="170"/>
      <c r="P33" s="311"/>
      <c r="Q33" s="311"/>
      <c r="R33" s="311"/>
      <c r="S33" s="171"/>
    </row>
    <row r="34" spans="1:24" ht="15.75">
      <c r="A34" s="192"/>
      <c r="B34" s="192"/>
      <c r="C34" s="184" t="s">
        <v>26</v>
      </c>
      <c r="D34" s="184"/>
      <c r="E34" s="184"/>
      <c r="F34" s="184"/>
      <c r="G34" s="61">
        <v>0</v>
      </c>
      <c r="H34" s="256">
        <f t="shared" si="0"/>
        <v>0</v>
      </c>
      <c r="I34" s="256"/>
      <c r="J34" s="256"/>
      <c r="K34" s="256"/>
      <c r="L34" s="256">
        <f t="shared" si="1"/>
        <v>0</v>
      </c>
      <c r="M34" s="256"/>
      <c r="N34" s="346"/>
      <c r="O34" s="170"/>
      <c r="P34" s="311"/>
      <c r="Q34" s="311"/>
      <c r="R34" s="311"/>
      <c r="S34" s="171"/>
    </row>
    <row r="35" spans="1:24" ht="15.75">
      <c r="A35" s="192"/>
      <c r="B35" s="192"/>
      <c r="C35" s="184" t="s">
        <v>27</v>
      </c>
      <c r="D35" s="184"/>
      <c r="E35" s="184"/>
      <c r="F35" s="184"/>
      <c r="G35" s="61">
        <v>0</v>
      </c>
      <c r="H35" s="256">
        <f t="shared" si="0"/>
        <v>0</v>
      </c>
      <c r="I35" s="256"/>
      <c r="J35" s="256"/>
      <c r="K35" s="256"/>
      <c r="L35" s="256">
        <f t="shared" si="1"/>
        <v>0</v>
      </c>
      <c r="M35" s="256"/>
      <c r="N35" s="346"/>
      <c r="O35" s="170"/>
      <c r="P35" s="311"/>
      <c r="Q35" s="311"/>
      <c r="R35" s="311"/>
      <c r="S35" s="171"/>
    </row>
    <row r="36" spans="1:24" ht="15.75">
      <c r="A36" s="192"/>
      <c r="B36" s="192"/>
      <c r="C36" s="184" t="s">
        <v>28</v>
      </c>
      <c r="D36" s="184"/>
      <c r="E36" s="184"/>
      <c r="F36" s="184"/>
      <c r="G36" s="61">
        <v>0</v>
      </c>
      <c r="H36" s="256">
        <f t="shared" si="0"/>
        <v>0</v>
      </c>
      <c r="I36" s="256"/>
      <c r="J36" s="256"/>
      <c r="K36" s="256"/>
      <c r="L36" s="256">
        <f t="shared" si="1"/>
        <v>0</v>
      </c>
      <c r="M36" s="256"/>
      <c r="N36" s="346"/>
      <c r="O36" s="170"/>
      <c r="P36" s="311"/>
      <c r="Q36" s="311"/>
      <c r="R36" s="311"/>
      <c r="S36" s="171"/>
    </row>
    <row r="37" spans="1:24" ht="15.75">
      <c r="A37" s="192"/>
      <c r="B37" s="192"/>
      <c r="C37" s="184" t="s">
        <v>51</v>
      </c>
      <c r="D37" s="184"/>
      <c r="E37" s="184"/>
      <c r="F37" s="184"/>
      <c r="G37" s="61">
        <v>8138.89</v>
      </c>
      <c r="H37" s="256">
        <f t="shared" si="0"/>
        <v>5425.9266666666663</v>
      </c>
      <c r="I37" s="256"/>
      <c r="J37" s="256"/>
      <c r="K37" s="256"/>
      <c r="L37" s="256">
        <f t="shared" si="1"/>
        <v>2712.963333333334</v>
      </c>
      <c r="M37" s="256"/>
      <c r="N37" s="346"/>
      <c r="O37" s="170"/>
      <c r="P37" s="311"/>
      <c r="Q37" s="311"/>
      <c r="R37" s="311"/>
      <c r="S37" s="171"/>
    </row>
    <row r="38" spans="1:24" ht="15.75">
      <c r="A38" s="192"/>
      <c r="B38" s="192"/>
      <c r="C38" s="184" t="s">
        <v>104</v>
      </c>
      <c r="D38" s="184"/>
      <c r="E38" s="184"/>
      <c r="F38" s="184"/>
      <c r="G38" s="61">
        <v>0</v>
      </c>
      <c r="H38" s="256">
        <f t="shared" si="0"/>
        <v>0</v>
      </c>
      <c r="I38" s="256"/>
      <c r="J38" s="256"/>
      <c r="K38" s="256"/>
      <c r="L38" s="256">
        <f t="shared" si="1"/>
        <v>0</v>
      </c>
      <c r="M38" s="256"/>
      <c r="N38" s="347"/>
      <c r="O38" s="170"/>
      <c r="P38" s="311"/>
      <c r="Q38" s="311"/>
      <c r="R38" s="311"/>
      <c r="S38" s="171"/>
    </row>
    <row r="39" spans="1:24" ht="18.75">
      <c r="A39" s="319" t="s">
        <v>33</v>
      </c>
      <c r="B39" s="320"/>
      <c r="C39" s="313"/>
      <c r="D39" s="314"/>
      <c r="E39" s="314"/>
      <c r="F39" s="315"/>
      <c r="G39" s="61">
        <f>SUM(G22:G38)</f>
        <v>43380.08</v>
      </c>
      <c r="H39" s="321">
        <f>SUM(H22:K38)</f>
        <v>29518.726666666666</v>
      </c>
      <c r="I39" s="314"/>
      <c r="J39" s="314"/>
      <c r="K39" s="315"/>
      <c r="L39" s="304">
        <f>G39-H39</f>
        <v>13861.353333333336</v>
      </c>
      <c r="M39" s="304"/>
      <c r="N39" s="26">
        <v>1</v>
      </c>
      <c r="O39" s="170"/>
      <c r="P39" s="311"/>
      <c r="Q39" s="311"/>
      <c r="R39" s="311"/>
      <c r="S39" s="171"/>
    </row>
    <row r="40" spans="1:24" ht="15.75">
      <c r="A40" s="195" t="s">
        <v>39</v>
      </c>
      <c r="B40" s="195"/>
      <c r="C40" s="195"/>
      <c r="D40" s="195"/>
      <c r="E40" s="195"/>
      <c r="F40" s="195"/>
      <c r="G40" s="195"/>
      <c r="H40" s="195"/>
      <c r="I40" s="195"/>
      <c r="J40" s="195"/>
      <c r="K40" s="195"/>
      <c r="L40" s="195"/>
      <c r="M40" s="195"/>
      <c r="N40" s="13"/>
      <c r="O40" s="165"/>
      <c r="P40" s="312"/>
      <c r="Q40" s="312"/>
      <c r="R40" s="312"/>
      <c r="S40" s="166"/>
    </row>
    <row r="41" spans="1:24" ht="75" customHeight="1">
      <c r="A41" s="214"/>
      <c r="B41" s="214"/>
      <c r="C41" s="322" t="s">
        <v>35</v>
      </c>
      <c r="D41" s="323"/>
      <c r="E41" s="323"/>
      <c r="F41" s="324"/>
      <c r="G41" s="68" t="s">
        <v>36</v>
      </c>
      <c r="H41" s="325" t="s">
        <v>37</v>
      </c>
      <c r="I41" s="326"/>
      <c r="J41" s="326"/>
      <c r="K41" s="327"/>
      <c r="L41" s="325" t="s">
        <v>38</v>
      </c>
      <c r="M41" s="327"/>
      <c r="N41" s="72"/>
      <c r="O41" s="68" t="s">
        <v>70</v>
      </c>
      <c r="P41" s="68" t="s">
        <v>71</v>
      </c>
      <c r="Q41" s="68" t="s">
        <v>61</v>
      </c>
      <c r="R41" s="68" t="s">
        <v>95</v>
      </c>
      <c r="S41" s="1"/>
    </row>
    <row r="42" spans="1:24" ht="15" customHeight="1">
      <c r="A42" s="192" t="s">
        <v>105</v>
      </c>
      <c r="B42" s="192"/>
      <c r="C42" s="252" t="s">
        <v>93</v>
      </c>
      <c r="D42" s="252"/>
      <c r="E42" s="252"/>
      <c r="F42" s="252"/>
      <c r="G42" s="69">
        <v>1879.27</v>
      </c>
      <c r="H42" s="328">
        <f>$G42/$J$13*$J$14</f>
        <v>1252.8466666666666</v>
      </c>
      <c r="I42" s="329"/>
      <c r="J42" s="329"/>
      <c r="K42" s="330"/>
      <c r="L42" s="328">
        <f>G42-H42</f>
        <v>626.4233333333334</v>
      </c>
      <c r="M42" s="330"/>
      <c r="N42" s="345"/>
      <c r="O42" s="359">
        <f>H42+H43</f>
        <v>2107.06</v>
      </c>
      <c r="P42" s="1"/>
      <c r="Q42" s="236">
        <f>L42+L43</f>
        <v>1053.5300000000002</v>
      </c>
      <c r="R42" s="1"/>
      <c r="S42" s="1"/>
    </row>
    <row r="43" spans="1:24" ht="15.75">
      <c r="A43" s="192"/>
      <c r="B43" s="192"/>
      <c r="C43" s="252" t="s">
        <v>92</v>
      </c>
      <c r="D43" s="252"/>
      <c r="E43" s="252"/>
      <c r="F43" s="252"/>
      <c r="G43" s="69">
        <v>1281.32</v>
      </c>
      <c r="H43" s="328">
        <f t="shared" ref="H43:H45" si="2">$G43/$J$13*$J$14</f>
        <v>854.21333333333325</v>
      </c>
      <c r="I43" s="329"/>
      <c r="J43" s="329"/>
      <c r="K43" s="330"/>
      <c r="L43" s="328">
        <f t="shared" ref="L43:L45" si="3">G43-H43</f>
        <v>427.10666666666668</v>
      </c>
      <c r="M43" s="330"/>
      <c r="N43" s="346"/>
      <c r="O43" s="360"/>
      <c r="P43" s="1"/>
      <c r="Q43" s="198"/>
      <c r="R43" s="1"/>
      <c r="S43" s="1"/>
    </row>
    <row r="44" spans="1:24" ht="15.75">
      <c r="A44" s="192"/>
      <c r="B44" s="192"/>
      <c r="C44" s="252" t="s">
        <v>94</v>
      </c>
      <c r="D44" s="252"/>
      <c r="E44" s="252"/>
      <c r="F44" s="252"/>
      <c r="G44" s="69">
        <v>1537.58</v>
      </c>
      <c r="H44" s="328">
        <f t="shared" si="2"/>
        <v>1025.0533333333333</v>
      </c>
      <c r="I44" s="329"/>
      <c r="J44" s="329"/>
      <c r="K44" s="330"/>
      <c r="L44" s="328">
        <f t="shared" si="3"/>
        <v>512.52666666666664</v>
      </c>
      <c r="M44" s="330"/>
      <c r="N44" s="346"/>
      <c r="O44" s="1"/>
      <c r="P44" s="359">
        <f>H44+H45</f>
        <v>1594.5266666666666</v>
      </c>
      <c r="Q44" s="1"/>
      <c r="R44" s="353">
        <f>L44+L45</f>
        <v>797.26333333333332</v>
      </c>
      <c r="S44" s="285">
        <v>2</v>
      </c>
      <c r="T44" s="12"/>
      <c r="U44" s="12"/>
      <c r="V44" s="12"/>
      <c r="W44" s="12"/>
      <c r="X44" s="12"/>
    </row>
    <row r="45" spans="1:24" ht="15.75">
      <c r="A45" s="192"/>
      <c r="B45" s="192"/>
      <c r="C45" s="252" t="s">
        <v>91</v>
      </c>
      <c r="D45" s="252"/>
      <c r="E45" s="252"/>
      <c r="F45" s="252"/>
      <c r="G45" s="69">
        <v>854.21</v>
      </c>
      <c r="H45" s="328">
        <f t="shared" si="2"/>
        <v>569.47333333333336</v>
      </c>
      <c r="I45" s="329"/>
      <c r="J45" s="329"/>
      <c r="K45" s="330"/>
      <c r="L45" s="328">
        <f t="shared" si="3"/>
        <v>284.73666666666668</v>
      </c>
      <c r="M45" s="330"/>
      <c r="N45" s="346"/>
      <c r="O45" s="1"/>
      <c r="P45" s="360"/>
      <c r="Q45" s="1"/>
      <c r="R45" s="200"/>
      <c r="S45" s="285"/>
      <c r="T45" s="12"/>
      <c r="U45" s="12"/>
      <c r="V45" s="12"/>
      <c r="W45" s="12"/>
      <c r="X45" s="12"/>
    </row>
    <row r="46" spans="1:24" ht="15.75">
      <c r="A46" s="192"/>
      <c r="B46" s="192"/>
      <c r="C46" s="354"/>
      <c r="D46" s="355"/>
      <c r="E46" s="355"/>
      <c r="F46" s="356"/>
      <c r="G46" s="69"/>
      <c r="H46" s="328"/>
      <c r="I46" s="329"/>
      <c r="J46" s="329"/>
      <c r="K46" s="330"/>
      <c r="L46" s="328"/>
      <c r="M46" s="330"/>
      <c r="N46" s="347"/>
      <c r="O46" s="163"/>
      <c r="P46" s="341"/>
      <c r="Q46" s="341"/>
      <c r="R46" s="341"/>
      <c r="S46" s="164"/>
    </row>
    <row r="47" spans="1:24" ht="15.75">
      <c r="A47" s="319" t="s">
        <v>33</v>
      </c>
      <c r="B47" s="320"/>
      <c r="C47" s="332"/>
      <c r="D47" s="333"/>
      <c r="E47" s="333"/>
      <c r="F47" s="334"/>
      <c r="G47" s="69"/>
      <c r="H47" s="328"/>
      <c r="I47" s="329"/>
      <c r="J47" s="329"/>
      <c r="K47" s="330"/>
      <c r="L47" s="335">
        <f>SUM(L42:M45)</f>
        <v>1850.7933333333335</v>
      </c>
      <c r="M47" s="336"/>
      <c r="N47" s="15"/>
      <c r="O47" s="170"/>
      <c r="P47" s="311"/>
      <c r="Q47" s="311"/>
      <c r="R47" s="311"/>
      <c r="S47" s="171"/>
    </row>
    <row r="48" spans="1:24" ht="15.75">
      <c r="A48" s="195" t="s">
        <v>44</v>
      </c>
      <c r="B48" s="195"/>
      <c r="C48" s="195"/>
      <c r="D48" s="195"/>
      <c r="E48" s="195"/>
      <c r="F48" s="195"/>
      <c r="G48" s="195"/>
      <c r="H48" s="195"/>
      <c r="I48" s="195"/>
      <c r="J48" s="195"/>
      <c r="K48" s="195"/>
      <c r="L48" s="195"/>
      <c r="M48" s="195"/>
      <c r="N48" s="34"/>
      <c r="O48" s="170"/>
      <c r="P48" s="311"/>
      <c r="Q48" s="311"/>
      <c r="R48" s="311"/>
      <c r="S48" s="171"/>
    </row>
    <row r="49" spans="1:19" ht="15" customHeight="1">
      <c r="A49" s="192" t="s">
        <v>45</v>
      </c>
      <c r="B49" s="192"/>
      <c r="C49" s="212" t="s">
        <v>46</v>
      </c>
      <c r="D49" s="212"/>
      <c r="E49" s="212"/>
      <c r="F49" s="212"/>
      <c r="G49" s="214" t="s">
        <v>47</v>
      </c>
      <c r="H49" s="214" t="s">
        <v>53</v>
      </c>
      <c r="I49" s="214"/>
      <c r="J49" s="214"/>
      <c r="K49" s="214"/>
      <c r="L49" s="214" t="s">
        <v>48</v>
      </c>
      <c r="M49" s="214"/>
      <c r="N49" s="357"/>
      <c r="O49" s="170"/>
      <c r="P49" s="311"/>
      <c r="Q49" s="311"/>
      <c r="R49" s="311"/>
      <c r="S49" s="171"/>
    </row>
    <row r="50" spans="1:19" ht="68.25" customHeight="1">
      <c r="A50" s="192"/>
      <c r="B50" s="192"/>
      <c r="C50" s="212"/>
      <c r="D50" s="212"/>
      <c r="E50" s="212"/>
      <c r="F50" s="212"/>
      <c r="G50" s="214"/>
      <c r="H50" s="214"/>
      <c r="I50" s="214"/>
      <c r="J50" s="214"/>
      <c r="K50" s="214"/>
      <c r="L50" s="214"/>
      <c r="M50" s="214"/>
      <c r="N50" s="358"/>
      <c r="O50" s="170"/>
      <c r="P50" s="311"/>
      <c r="Q50" s="311"/>
      <c r="R50" s="311"/>
      <c r="S50" s="171"/>
    </row>
    <row r="51" spans="1:19">
      <c r="A51" s="192"/>
      <c r="B51" s="192"/>
      <c r="C51" s="197" t="s">
        <v>49</v>
      </c>
      <c r="D51" s="197"/>
      <c r="E51" s="197"/>
      <c r="F51" s="197"/>
      <c r="G51" s="1">
        <v>3010.38</v>
      </c>
      <c r="H51" s="236">
        <f>(J12/D13*D14)-(D12)</f>
        <v>1246.7666666666664</v>
      </c>
      <c r="I51" s="236"/>
      <c r="J51" s="236"/>
      <c r="K51" s="236"/>
      <c r="L51" s="236">
        <f>IF(H51&lt;=0,G51,G51-H51)</f>
        <v>1763.6133333333337</v>
      </c>
      <c r="M51" s="236"/>
      <c r="N51" s="345"/>
      <c r="O51" s="170"/>
      <c r="P51" s="311"/>
      <c r="Q51" s="311"/>
      <c r="R51" s="311"/>
      <c r="S51" s="171"/>
    </row>
    <row r="52" spans="1:19">
      <c r="A52" s="192"/>
      <c r="B52" s="192"/>
      <c r="C52" s="197" t="s">
        <v>50</v>
      </c>
      <c r="D52" s="197"/>
      <c r="E52" s="197"/>
      <c r="F52" s="197"/>
      <c r="G52" s="1">
        <v>213.81</v>
      </c>
      <c r="H52" s="236">
        <f>G52</f>
        <v>213.81</v>
      </c>
      <c r="I52" s="236"/>
      <c r="J52" s="236"/>
      <c r="K52" s="236"/>
      <c r="L52" s="236">
        <f>G52-H52</f>
        <v>0</v>
      </c>
      <c r="M52" s="236"/>
      <c r="N52" s="347"/>
      <c r="O52" s="170"/>
      <c r="P52" s="311"/>
      <c r="Q52" s="311"/>
      <c r="R52" s="311"/>
      <c r="S52" s="171"/>
    </row>
    <row r="53" spans="1:19" ht="18.75">
      <c r="A53" s="200" t="s">
        <v>33</v>
      </c>
      <c r="B53" s="200"/>
      <c r="C53" s="198"/>
      <c r="D53" s="198"/>
      <c r="E53" s="198"/>
      <c r="F53" s="198"/>
      <c r="G53" s="1"/>
      <c r="H53" s="236"/>
      <c r="I53" s="236"/>
      <c r="J53" s="236"/>
      <c r="K53" s="236"/>
      <c r="L53" s="237">
        <f>SUM(L51+L52)</f>
        <v>1763.6133333333337</v>
      </c>
      <c r="M53" s="237"/>
      <c r="N53" s="26">
        <v>3</v>
      </c>
      <c r="O53" s="170"/>
      <c r="P53" s="311"/>
      <c r="Q53" s="311"/>
      <c r="R53" s="311"/>
      <c r="S53" s="171"/>
    </row>
    <row r="54" spans="1:19" s="59" customFormat="1" ht="18.75" customHeight="1">
      <c r="A54" s="195" t="s">
        <v>102</v>
      </c>
      <c r="B54" s="195"/>
      <c r="C54" s="195"/>
      <c r="D54" s="195"/>
      <c r="E54" s="195"/>
      <c r="F54" s="195"/>
      <c r="G54" s="195"/>
      <c r="H54" s="195"/>
      <c r="I54" s="195"/>
      <c r="J54" s="195"/>
      <c r="K54" s="195"/>
      <c r="L54" s="195"/>
      <c r="M54" s="195"/>
      <c r="N54" s="58"/>
      <c r="O54" s="170"/>
      <c r="P54" s="311"/>
      <c r="Q54" s="311"/>
      <c r="R54" s="311"/>
      <c r="S54" s="171"/>
    </row>
    <row r="55" spans="1:19">
      <c r="A55" s="192" t="s">
        <v>103</v>
      </c>
      <c r="B55" s="192"/>
      <c r="C55" s="299" t="s">
        <v>72</v>
      </c>
      <c r="D55" s="300"/>
      <c r="E55" s="300"/>
      <c r="F55" s="300"/>
      <c r="G55" s="213">
        <f>L39-(R44+L53)</f>
        <v>11300.476666666669</v>
      </c>
      <c r="H55" s="213"/>
      <c r="I55" s="213"/>
      <c r="J55" s="213"/>
      <c r="K55" s="213"/>
      <c r="L55" s="213"/>
      <c r="M55" s="213"/>
      <c r="N55" s="238"/>
      <c r="O55" s="170"/>
      <c r="P55" s="311"/>
      <c r="Q55" s="311"/>
      <c r="R55" s="311"/>
      <c r="S55" s="171"/>
    </row>
    <row r="56" spans="1:19">
      <c r="A56" s="192"/>
      <c r="B56" s="192"/>
      <c r="C56" s="300"/>
      <c r="D56" s="300"/>
      <c r="E56" s="300"/>
      <c r="F56" s="300"/>
      <c r="G56" s="213"/>
      <c r="H56" s="213"/>
      <c r="I56" s="213"/>
      <c r="J56" s="213"/>
      <c r="K56" s="213"/>
      <c r="L56" s="213"/>
      <c r="M56" s="213"/>
      <c r="N56" s="239"/>
      <c r="O56" s="165"/>
      <c r="P56" s="312"/>
      <c r="Q56" s="312"/>
      <c r="R56" s="312"/>
      <c r="S56" s="166"/>
    </row>
    <row r="59" spans="1:19" ht="32.25" customHeight="1">
      <c r="A59" s="281" t="s">
        <v>182</v>
      </c>
      <c r="B59" s="281"/>
      <c r="C59" s="281"/>
      <c r="D59" s="281"/>
      <c r="F59" s="282" t="s">
        <v>183</v>
      </c>
      <c r="G59" s="282"/>
      <c r="H59" s="282"/>
      <c r="I59" s="282"/>
      <c r="J59" s="282"/>
    </row>
    <row r="60" spans="1:19">
      <c r="A60" s="298" t="s">
        <v>54</v>
      </c>
      <c r="B60" s="298"/>
      <c r="C60" s="298"/>
      <c r="D60" s="4">
        <f>H32</f>
        <v>14658.333333333332</v>
      </c>
      <c r="F60" s="298" t="s">
        <v>65</v>
      </c>
      <c r="G60" s="298"/>
      <c r="H60" s="298"/>
      <c r="I60" s="298"/>
      <c r="J60" s="4">
        <f>D16/D13*D14</f>
        <v>13063.806666666667</v>
      </c>
    </row>
    <row r="61" spans="1:19">
      <c r="A61" s="298" t="s">
        <v>55</v>
      </c>
      <c r="B61" s="298"/>
      <c r="C61" s="298"/>
      <c r="D61" s="4">
        <f>H44+H45</f>
        <v>1594.5266666666666</v>
      </c>
      <c r="F61" s="206" t="s">
        <v>66</v>
      </c>
      <c r="G61" s="206"/>
      <c r="H61" s="206"/>
      <c r="I61" s="206"/>
      <c r="J61" s="4">
        <f>(J60*J16)-D12</f>
        <v>1246.7666666666673</v>
      </c>
    </row>
    <row r="62" spans="1:19" ht="30">
      <c r="A62" s="298" t="s">
        <v>56</v>
      </c>
      <c r="B62" s="298"/>
      <c r="C62" s="298"/>
      <c r="D62" s="4">
        <f>D60-D61</f>
        <v>13063.806666666665</v>
      </c>
      <c r="F62" s="298" t="s">
        <v>67</v>
      </c>
      <c r="G62" s="298"/>
      <c r="H62" s="298"/>
      <c r="I62" s="298"/>
      <c r="J62" s="6">
        <f>IF(J61&lt;=0,G51,G51-J61)</f>
        <v>1763.6133333333328</v>
      </c>
      <c r="K62" s="131" t="s">
        <v>185</v>
      </c>
    </row>
    <row r="63" spans="1:19">
      <c r="A63" s="298" t="s">
        <v>57</v>
      </c>
      <c r="B63" s="298"/>
      <c r="C63" s="298"/>
      <c r="D63" s="5">
        <v>0.27</v>
      </c>
      <c r="F63" s="206"/>
      <c r="G63" s="206"/>
      <c r="H63" s="206"/>
      <c r="I63" s="5"/>
    </row>
    <row r="64" spans="1:19">
      <c r="A64" s="298" t="s">
        <v>58</v>
      </c>
      <c r="B64" s="298"/>
      <c r="C64" s="298"/>
      <c r="D64" s="4">
        <f>(D62*D63)-D12</f>
        <v>1246.7678000000001</v>
      </c>
      <c r="F64" s="206"/>
      <c r="G64" s="206"/>
      <c r="H64" s="206"/>
      <c r="I64" s="4"/>
    </row>
    <row r="65" spans="1:9" ht="30">
      <c r="A65" s="298" t="s">
        <v>59</v>
      </c>
      <c r="B65" s="298"/>
      <c r="C65" s="298"/>
      <c r="D65" s="6">
        <f>IF(D64&lt;=0,G51,G51-D64)</f>
        <v>1763.6122</v>
      </c>
      <c r="E65" s="131" t="s">
        <v>185</v>
      </c>
      <c r="F65" s="206"/>
      <c r="G65" s="206"/>
      <c r="H65" s="206"/>
      <c r="I65" s="7"/>
    </row>
  </sheetData>
  <mergeCells count="190">
    <mergeCell ref="A1:S1"/>
    <mergeCell ref="A54:M54"/>
    <mergeCell ref="A7:C7"/>
    <mergeCell ref="D7:F7"/>
    <mergeCell ref="G7:I7"/>
    <mergeCell ref="J7:M7"/>
    <mergeCell ref="A8:C8"/>
    <mergeCell ref="D8:F8"/>
    <mergeCell ref="G8:I8"/>
    <mergeCell ref="J8:M8"/>
    <mergeCell ref="A4:S4"/>
    <mergeCell ref="A5:M5"/>
    <mergeCell ref="N5:N17"/>
    <mergeCell ref="O5:S5"/>
    <mergeCell ref="A6:C6"/>
    <mergeCell ref="D6:F6"/>
    <mergeCell ref="G6:I6"/>
    <mergeCell ref="J6:M6"/>
    <mergeCell ref="O6:S16"/>
    <mergeCell ref="A11:C11"/>
    <mergeCell ref="D11:F11"/>
    <mergeCell ref="G11:I11"/>
    <mergeCell ref="J11:M11"/>
    <mergeCell ref="A12:C12"/>
    <mergeCell ref="D12:F12"/>
    <mergeCell ref="G12:I12"/>
    <mergeCell ref="J12:M12"/>
    <mergeCell ref="A9:C9"/>
    <mergeCell ref="D9:F9"/>
    <mergeCell ref="G9:I9"/>
    <mergeCell ref="J9:M9"/>
    <mergeCell ref="A10:C10"/>
    <mergeCell ref="D10:F10"/>
    <mergeCell ref="G10:I10"/>
    <mergeCell ref="J10:M10"/>
    <mergeCell ref="A15:C15"/>
    <mergeCell ref="D15:F15"/>
    <mergeCell ref="G15:I15"/>
    <mergeCell ref="J15:M15"/>
    <mergeCell ref="A16:C16"/>
    <mergeCell ref="D16:F16"/>
    <mergeCell ref="G16:I16"/>
    <mergeCell ref="J16:M16"/>
    <mergeCell ref="A13:C13"/>
    <mergeCell ref="D13:F13"/>
    <mergeCell ref="G13:I13"/>
    <mergeCell ref="J13:M13"/>
    <mergeCell ref="A14:C14"/>
    <mergeCell ref="D14:F14"/>
    <mergeCell ref="G14:I14"/>
    <mergeCell ref="J14:M14"/>
    <mergeCell ref="A17:C17"/>
    <mergeCell ref="D17:M17"/>
    <mergeCell ref="A18:M18"/>
    <mergeCell ref="O18:S18"/>
    <mergeCell ref="A19:B21"/>
    <mergeCell ref="C19:F21"/>
    <mergeCell ref="G19:G21"/>
    <mergeCell ref="H19:K21"/>
    <mergeCell ref="L19:M21"/>
    <mergeCell ref="N19:N21"/>
    <mergeCell ref="O19:S21"/>
    <mergeCell ref="N22:N38"/>
    <mergeCell ref="O22:S40"/>
    <mergeCell ref="C23:F23"/>
    <mergeCell ref="H23:K23"/>
    <mergeCell ref="L23:M23"/>
    <mergeCell ref="C26:F26"/>
    <mergeCell ref="H26:K26"/>
    <mergeCell ref="L26:M26"/>
    <mergeCell ref="C27:F27"/>
    <mergeCell ref="H27:K27"/>
    <mergeCell ref="L27:M27"/>
    <mergeCell ref="C24:F24"/>
    <mergeCell ref="H24:K24"/>
    <mergeCell ref="L24:M24"/>
    <mergeCell ref="C25:F25"/>
    <mergeCell ref="H25:K25"/>
    <mergeCell ref="L25:M25"/>
    <mergeCell ref="C30:F30"/>
    <mergeCell ref="H30:K30"/>
    <mergeCell ref="L30:M30"/>
    <mergeCell ref="C31:F31"/>
    <mergeCell ref="H31:K31"/>
    <mergeCell ref="L31:M31"/>
    <mergeCell ref="C28:F28"/>
    <mergeCell ref="L34:M34"/>
    <mergeCell ref="C35:F35"/>
    <mergeCell ref="H35:K35"/>
    <mergeCell ref="L35:M35"/>
    <mergeCell ref="C32:F32"/>
    <mergeCell ref="H32:K32"/>
    <mergeCell ref="L32:M32"/>
    <mergeCell ref="C33:F33"/>
    <mergeCell ref="H33:K33"/>
    <mergeCell ref="L33:M33"/>
    <mergeCell ref="C38:F38"/>
    <mergeCell ref="H38:K38"/>
    <mergeCell ref="L38:M38"/>
    <mergeCell ref="A39:B39"/>
    <mergeCell ref="C39:F39"/>
    <mergeCell ref="H39:K39"/>
    <mergeCell ref="L39:M39"/>
    <mergeCell ref="A22:B38"/>
    <mergeCell ref="C22:F22"/>
    <mergeCell ref="H22:K22"/>
    <mergeCell ref="L22:M22"/>
    <mergeCell ref="C36:F36"/>
    <mergeCell ref="H36:K36"/>
    <mergeCell ref="L36:M36"/>
    <mergeCell ref="C37:F37"/>
    <mergeCell ref="H37:K37"/>
    <mergeCell ref="L37:M37"/>
    <mergeCell ref="H28:K28"/>
    <mergeCell ref="L28:M28"/>
    <mergeCell ref="C29:F29"/>
    <mergeCell ref="H29:K29"/>
    <mergeCell ref="L29:M29"/>
    <mergeCell ref="C34:F34"/>
    <mergeCell ref="H34:K34"/>
    <mergeCell ref="A40:M40"/>
    <mergeCell ref="A41:B41"/>
    <mergeCell ref="C41:F41"/>
    <mergeCell ref="H41:K41"/>
    <mergeCell ref="L41:M41"/>
    <mergeCell ref="A42:B46"/>
    <mergeCell ref="C42:F42"/>
    <mergeCell ref="H42:K42"/>
    <mergeCell ref="L42:M42"/>
    <mergeCell ref="R44:R45"/>
    <mergeCell ref="S44:S45"/>
    <mergeCell ref="C45:F45"/>
    <mergeCell ref="H45:K45"/>
    <mergeCell ref="L45:M45"/>
    <mergeCell ref="C46:F46"/>
    <mergeCell ref="H46:K46"/>
    <mergeCell ref="L46:M46"/>
    <mergeCell ref="O46:S56"/>
    <mergeCell ref="N49:N50"/>
    <mergeCell ref="N42:N46"/>
    <mergeCell ref="O42:O43"/>
    <mergeCell ref="Q42:Q43"/>
    <mergeCell ref="C43:F43"/>
    <mergeCell ref="H43:K43"/>
    <mergeCell ref="L43:M43"/>
    <mergeCell ref="C44:F44"/>
    <mergeCell ref="H44:K44"/>
    <mergeCell ref="L44:M44"/>
    <mergeCell ref="P44:P45"/>
    <mergeCell ref="N51:N52"/>
    <mergeCell ref="C52:F52"/>
    <mergeCell ref="H52:K52"/>
    <mergeCell ref="L52:M52"/>
    <mergeCell ref="C51:F51"/>
    <mergeCell ref="H51:K51"/>
    <mergeCell ref="L51:M51"/>
    <mergeCell ref="A47:B47"/>
    <mergeCell ref="C47:F47"/>
    <mergeCell ref="H47:K47"/>
    <mergeCell ref="L47:M47"/>
    <mergeCell ref="A48:M48"/>
    <mergeCell ref="A49:B52"/>
    <mergeCell ref="C49:F50"/>
    <mergeCell ref="G49:G50"/>
    <mergeCell ref="H49:K50"/>
    <mergeCell ref="L49:M50"/>
    <mergeCell ref="U1:V1"/>
    <mergeCell ref="A2:S2"/>
    <mergeCell ref="A65:C65"/>
    <mergeCell ref="F65:H65"/>
    <mergeCell ref="A62:C62"/>
    <mergeCell ref="F62:I62"/>
    <mergeCell ref="A63:C63"/>
    <mergeCell ref="F63:H63"/>
    <mergeCell ref="A64:C64"/>
    <mergeCell ref="F64:H64"/>
    <mergeCell ref="N55:N56"/>
    <mergeCell ref="A59:D59"/>
    <mergeCell ref="F59:J59"/>
    <mergeCell ref="A60:C60"/>
    <mergeCell ref="F60:I60"/>
    <mergeCell ref="A61:C61"/>
    <mergeCell ref="F61:I61"/>
    <mergeCell ref="A53:B53"/>
    <mergeCell ref="C53:F53"/>
    <mergeCell ref="H53:K53"/>
    <mergeCell ref="L53:M53"/>
    <mergeCell ref="A55:B56"/>
    <mergeCell ref="C55:F56"/>
    <mergeCell ref="G55:M56"/>
  </mergeCells>
  <hyperlinks>
    <hyperlink ref="U1:V1" location="İÇİNDEKİLER!A1" display="İÇİNDEKİLER"/>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4"/>
  <sheetViews>
    <sheetView topLeftCell="A46" zoomScale="90" zoomScaleNormal="90" workbookViewId="0">
      <selection activeCell="A40" sqref="A40:M40"/>
    </sheetView>
  </sheetViews>
  <sheetFormatPr defaultRowHeight="15"/>
  <cols>
    <col min="7" max="7" width="11.140625" customWidth="1"/>
    <col min="13" max="14" width="6.85546875" customWidth="1"/>
    <col min="15" max="15" width="11.85546875" customWidth="1"/>
    <col min="16" max="16" width="12" customWidth="1"/>
    <col min="17" max="17" width="13.7109375" customWidth="1"/>
    <col min="18" max="18" width="14.28515625" customWidth="1"/>
    <col min="19" max="19" width="4.7109375" customWidth="1"/>
    <col min="20" max="20" width="6" customWidth="1"/>
    <col min="21" max="21" width="9.85546875" customWidth="1"/>
    <col min="22" max="22" width="9.28515625" customWidth="1"/>
    <col min="23" max="24" width="6" customWidth="1"/>
  </cols>
  <sheetData>
    <row r="1" spans="1:35" ht="53.25" customHeight="1">
      <c r="A1" s="265" t="s">
        <v>166</v>
      </c>
      <c r="B1" s="266"/>
      <c r="C1" s="266"/>
      <c r="D1" s="266"/>
      <c r="E1" s="266"/>
      <c r="F1" s="266"/>
      <c r="G1" s="266"/>
      <c r="H1" s="266"/>
      <c r="I1" s="266"/>
      <c r="J1" s="266"/>
      <c r="K1" s="266"/>
      <c r="L1" s="266"/>
      <c r="M1" s="266"/>
      <c r="N1" s="266"/>
      <c r="O1" s="266"/>
      <c r="P1" s="266"/>
      <c r="Q1" s="266"/>
      <c r="R1" s="266"/>
      <c r="S1" s="267"/>
      <c r="T1" s="67"/>
      <c r="U1" s="156" t="s">
        <v>175</v>
      </c>
      <c r="V1" s="156"/>
      <c r="W1" s="67"/>
      <c r="X1" s="67"/>
      <c r="Y1" s="67"/>
      <c r="Z1" s="67"/>
      <c r="AA1" s="67"/>
      <c r="AB1" s="67"/>
      <c r="AC1" s="67"/>
      <c r="AD1" s="67"/>
      <c r="AE1" s="67"/>
      <c r="AF1" s="67"/>
      <c r="AG1" s="67"/>
      <c r="AH1" s="67"/>
      <c r="AI1" s="67"/>
    </row>
    <row r="2" spans="1:35" s="93" customFormat="1" ht="53.25" customHeight="1" thickBot="1">
      <c r="A2" s="262" t="s">
        <v>167</v>
      </c>
      <c r="B2" s="263"/>
      <c r="C2" s="263"/>
      <c r="D2" s="263"/>
      <c r="E2" s="263"/>
      <c r="F2" s="263"/>
      <c r="G2" s="263"/>
      <c r="H2" s="263"/>
      <c r="I2" s="263"/>
      <c r="J2" s="263"/>
      <c r="K2" s="263"/>
      <c r="L2" s="263"/>
      <c r="M2" s="263"/>
      <c r="N2" s="263"/>
      <c r="O2" s="263"/>
      <c r="P2" s="263"/>
      <c r="Q2" s="263"/>
      <c r="R2" s="263"/>
      <c r="S2" s="264"/>
      <c r="T2" s="67"/>
      <c r="U2" s="67"/>
      <c r="V2" s="67"/>
      <c r="W2" s="67"/>
      <c r="X2" s="67"/>
      <c r="Y2" s="67"/>
      <c r="Z2" s="67"/>
      <c r="AA2" s="67"/>
      <c r="AB2" s="67"/>
      <c r="AC2" s="67"/>
      <c r="AD2" s="67"/>
      <c r="AE2" s="67"/>
      <c r="AF2" s="67"/>
      <c r="AG2" s="67"/>
      <c r="AH2" s="67"/>
      <c r="AI2" s="67"/>
    </row>
    <row r="3" spans="1:35" s="93" customFormat="1" ht="53.25" customHeight="1">
      <c r="A3" s="92"/>
      <c r="B3" s="92"/>
      <c r="C3" s="92"/>
      <c r="D3" s="92"/>
      <c r="E3" s="92"/>
      <c r="F3" s="92"/>
      <c r="G3" s="92"/>
      <c r="H3" s="92"/>
      <c r="I3" s="92"/>
      <c r="J3" s="92"/>
      <c r="K3" s="92"/>
      <c r="L3" s="92"/>
      <c r="M3" s="92"/>
      <c r="N3" s="92"/>
      <c r="O3" s="92"/>
      <c r="P3" s="92"/>
      <c r="Q3" s="92"/>
      <c r="R3" s="92"/>
      <c r="S3" s="92"/>
      <c r="T3" s="67"/>
      <c r="U3" s="67"/>
      <c r="V3" s="67"/>
      <c r="W3" s="67"/>
      <c r="X3" s="67"/>
      <c r="Y3" s="67"/>
      <c r="Z3" s="67"/>
      <c r="AA3" s="67"/>
      <c r="AB3" s="67"/>
      <c r="AC3" s="67"/>
      <c r="AD3" s="67"/>
      <c r="AE3" s="67"/>
      <c r="AF3" s="67"/>
      <c r="AG3" s="67"/>
      <c r="AH3" s="67"/>
      <c r="AI3" s="67"/>
    </row>
    <row r="4" spans="1:35" ht="28.5" customHeight="1">
      <c r="A4" s="337" t="s">
        <v>0</v>
      </c>
      <c r="B4" s="338"/>
      <c r="C4" s="338"/>
      <c r="D4" s="338"/>
      <c r="E4" s="338"/>
      <c r="F4" s="338"/>
      <c r="G4" s="338"/>
      <c r="H4" s="338"/>
      <c r="I4" s="338"/>
      <c r="J4" s="338"/>
      <c r="K4" s="338"/>
      <c r="L4" s="338"/>
      <c r="M4" s="338"/>
      <c r="N4" s="338"/>
      <c r="O4" s="338"/>
      <c r="P4" s="338"/>
      <c r="Q4" s="338"/>
      <c r="R4" s="338"/>
      <c r="S4" s="339"/>
    </row>
    <row r="5" spans="1:35" ht="18.75">
      <c r="A5" s="181" t="s">
        <v>1</v>
      </c>
      <c r="B5" s="181"/>
      <c r="C5" s="181"/>
      <c r="D5" s="181"/>
      <c r="E5" s="181"/>
      <c r="F5" s="181"/>
      <c r="G5" s="181"/>
      <c r="H5" s="181"/>
      <c r="I5" s="181"/>
      <c r="J5" s="181"/>
      <c r="K5" s="181"/>
      <c r="L5" s="181"/>
      <c r="M5" s="181"/>
      <c r="N5" s="350"/>
      <c r="O5" s="167"/>
      <c r="P5" s="167"/>
      <c r="Q5" s="167"/>
      <c r="R5" s="167"/>
      <c r="S5" s="167"/>
    </row>
    <row r="6" spans="1:35" ht="15" customHeight="1">
      <c r="A6" s="182" t="s">
        <v>2</v>
      </c>
      <c r="B6" s="182"/>
      <c r="C6" s="182"/>
      <c r="D6" s="183"/>
      <c r="E6" s="183"/>
      <c r="F6" s="183"/>
      <c r="G6" s="184" t="s">
        <v>3</v>
      </c>
      <c r="H6" s="184"/>
      <c r="I6" s="184"/>
      <c r="J6" s="183"/>
      <c r="K6" s="183"/>
      <c r="L6" s="183"/>
      <c r="M6" s="183"/>
      <c r="N6" s="351"/>
      <c r="O6" s="170"/>
      <c r="P6" s="311"/>
      <c r="Q6" s="311"/>
      <c r="R6" s="311"/>
      <c r="S6" s="171"/>
    </row>
    <row r="7" spans="1:35" ht="15" customHeight="1">
      <c r="A7" s="184" t="s">
        <v>4</v>
      </c>
      <c r="B7" s="184"/>
      <c r="C7" s="184"/>
      <c r="D7" s="183"/>
      <c r="E7" s="183"/>
      <c r="F7" s="183"/>
      <c r="G7" s="184" t="s">
        <v>3</v>
      </c>
      <c r="H7" s="184"/>
      <c r="I7" s="184"/>
      <c r="J7" s="183"/>
      <c r="K7" s="183"/>
      <c r="L7" s="183"/>
      <c r="M7" s="183"/>
      <c r="N7" s="351"/>
      <c r="O7" s="170"/>
      <c r="P7" s="311"/>
      <c r="Q7" s="311"/>
      <c r="R7" s="311"/>
      <c r="S7" s="171"/>
    </row>
    <row r="8" spans="1:35" ht="15" customHeight="1">
      <c r="A8" s="184" t="s">
        <v>5</v>
      </c>
      <c r="B8" s="184"/>
      <c r="C8" s="184"/>
      <c r="D8" s="183"/>
      <c r="E8" s="183"/>
      <c r="F8" s="183"/>
      <c r="G8" s="184" t="s">
        <v>9</v>
      </c>
      <c r="H8" s="184"/>
      <c r="I8" s="184"/>
      <c r="J8" s="183"/>
      <c r="K8" s="183"/>
      <c r="L8" s="183"/>
      <c r="M8" s="183"/>
      <c r="N8" s="351"/>
      <c r="O8" s="170"/>
      <c r="P8" s="311"/>
      <c r="Q8" s="311"/>
      <c r="R8" s="311"/>
      <c r="S8" s="171"/>
    </row>
    <row r="9" spans="1:35" ht="15" customHeight="1">
      <c r="A9" s="184" t="s">
        <v>6</v>
      </c>
      <c r="B9" s="184"/>
      <c r="C9" s="184"/>
      <c r="D9" s="183"/>
      <c r="E9" s="183"/>
      <c r="F9" s="183"/>
      <c r="G9" s="184" t="s">
        <v>10</v>
      </c>
      <c r="H9" s="184"/>
      <c r="I9" s="184"/>
      <c r="J9" s="183"/>
      <c r="K9" s="183"/>
      <c r="L9" s="183"/>
      <c r="M9" s="183"/>
      <c r="N9" s="351"/>
      <c r="O9" s="170"/>
      <c r="P9" s="311"/>
      <c r="Q9" s="311"/>
      <c r="R9" s="311"/>
      <c r="S9" s="171"/>
    </row>
    <row r="10" spans="1:35" ht="15" customHeight="1">
      <c r="A10" s="184" t="s">
        <v>7</v>
      </c>
      <c r="B10" s="184"/>
      <c r="C10" s="184"/>
      <c r="D10" s="183"/>
      <c r="E10" s="183"/>
      <c r="F10" s="183"/>
      <c r="G10" s="184" t="s">
        <v>11</v>
      </c>
      <c r="H10" s="184"/>
      <c r="I10" s="184"/>
      <c r="J10" s="189">
        <v>45261</v>
      </c>
      <c r="K10" s="183"/>
      <c r="L10" s="183"/>
      <c r="M10" s="183"/>
      <c r="N10" s="351"/>
      <c r="O10" s="170"/>
      <c r="P10" s="311"/>
      <c r="Q10" s="311"/>
      <c r="R10" s="311"/>
      <c r="S10" s="171"/>
    </row>
    <row r="11" spans="1:35" ht="15" customHeight="1">
      <c r="A11" s="184" t="s">
        <v>12</v>
      </c>
      <c r="B11" s="184"/>
      <c r="C11" s="184"/>
      <c r="D11" s="190">
        <v>45284</v>
      </c>
      <c r="E11" s="183"/>
      <c r="F11" s="183"/>
      <c r="G11" s="184" t="s">
        <v>13</v>
      </c>
      <c r="H11" s="184"/>
      <c r="I11" s="184"/>
      <c r="J11" s="183"/>
      <c r="K11" s="183"/>
      <c r="L11" s="183"/>
      <c r="M11" s="183"/>
      <c r="N11" s="351"/>
      <c r="O11" s="170"/>
      <c r="P11" s="311"/>
      <c r="Q11" s="311"/>
      <c r="R11" s="311"/>
      <c r="S11" s="171"/>
    </row>
    <row r="12" spans="1:35" ht="15" customHeight="1">
      <c r="A12" s="184" t="s">
        <v>14</v>
      </c>
      <c r="B12" s="184"/>
      <c r="C12" s="184"/>
      <c r="D12" s="183">
        <v>2280.46</v>
      </c>
      <c r="E12" s="183"/>
      <c r="F12" s="183"/>
      <c r="G12" s="184" t="s">
        <v>40</v>
      </c>
      <c r="H12" s="184"/>
      <c r="I12" s="184"/>
      <c r="J12" s="183">
        <f>G50+D12</f>
        <v>5290.84</v>
      </c>
      <c r="K12" s="183"/>
      <c r="L12" s="183"/>
      <c r="M12" s="183"/>
      <c r="N12" s="351"/>
      <c r="O12" s="170"/>
      <c r="P12" s="311"/>
      <c r="Q12" s="311"/>
      <c r="R12" s="311"/>
      <c r="S12" s="171"/>
    </row>
    <row r="13" spans="1:35" ht="15" customHeight="1">
      <c r="A13" s="292" t="s">
        <v>41</v>
      </c>
      <c r="B13" s="293"/>
      <c r="C13" s="294"/>
      <c r="D13" s="313">
        <v>31</v>
      </c>
      <c r="E13" s="314"/>
      <c r="F13" s="315"/>
      <c r="G13" s="292" t="s">
        <v>42</v>
      </c>
      <c r="H13" s="293"/>
      <c r="I13" s="294"/>
      <c r="J13" s="313">
        <v>30</v>
      </c>
      <c r="K13" s="314"/>
      <c r="L13" s="314"/>
      <c r="M13" s="315"/>
      <c r="N13" s="351"/>
      <c r="O13" s="170"/>
      <c r="P13" s="311"/>
      <c r="Q13" s="311"/>
      <c r="R13" s="311"/>
      <c r="S13" s="171"/>
    </row>
    <row r="14" spans="1:35" ht="15" customHeight="1">
      <c r="A14" s="292" t="s">
        <v>43</v>
      </c>
      <c r="B14" s="293"/>
      <c r="C14" s="294"/>
      <c r="D14" s="313">
        <v>10</v>
      </c>
      <c r="E14" s="314"/>
      <c r="F14" s="315"/>
      <c r="G14" s="292" t="s">
        <v>43</v>
      </c>
      <c r="H14" s="293"/>
      <c r="I14" s="294"/>
      <c r="J14" s="313">
        <f>D14</f>
        <v>10</v>
      </c>
      <c r="K14" s="314"/>
      <c r="L14" s="314"/>
      <c r="M14" s="315"/>
      <c r="N14" s="351"/>
      <c r="O14" s="170"/>
      <c r="P14" s="311"/>
      <c r="Q14" s="311"/>
      <c r="R14" s="311"/>
      <c r="S14" s="171"/>
    </row>
    <row r="15" spans="1:35" ht="15" customHeight="1">
      <c r="A15" s="292" t="s">
        <v>69</v>
      </c>
      <c r="B15" s="293"/>
      <c r="C15" s="294"/>
      <c r="D15" s="313">
        <f>D13-D14</f>
        <v>21</v>
      </c>
      <c r="E15" s="314"/>
      <c r="F15" s="315"/>
      <c r="G15" s="292" t="s">
        <v>69</v>
      </c>
      <c r="H15" s="293"/>
      <c r="I15" s="294"/>
      <c r="J15" s="313">
        <f>J13-J14</f>
        <v>20</v>
      </c>
      <c r="K15" s="314"/>
      <c r="L15" s="314"/>
      <c r="M15" s="315"/>
      <c r="N15" s="351"/>
      <c r="O15" s="170"/>
      <c r="P15" s="311"/>
      <c r="Q15" s="311"/>
      <c r="R15" s="311"/>
      <c r="S15" s="171"/>
    </row>
    <row r="16" spans="1:35" ht="15" customHeight="1">
      <c r="A16" s="292" t="s">
        <v>64</v>
      </c>
      <c r="B16" s="293"/>
      <c r="C16" s="294"/>
      <c r="D16" s="313">
        <v>19595.71</v>
      </c>
      <c r="E16" s="314"/>
      <c r="F16" s="315"/>
      <c r="G16" s="292" t="s">
        <v>63</v>
      </c>
      <c r="H16" s="293"/>
      <c r="I16" s="294"/>
      <c r="J16" s="316">
        <f>J12/D16</f>
        <v>0.26999991324631772</v>
      </c>
      <c r="K16" s="317"/>
      <c r="L16" s="317"/>
      <c r="M16" s="318"/>
      <c r="N16" s="351"/>
      <c r="O16" s="170"/>
      <c r="P16" s="311"/>
      <c r="Q16" s="311"/>
      <c r="R16" s="311"/>
      <c r="S16" s="171"/>
    </row>
    <row r="17" spans="1:19" ht="29.25" customHeight="1">
      <c r="A17" s="197" t="s">
        <v>8</v>
      </c>
      <c r="B17" s="197"/>
      <c r="C17" s="197"/>
      <c r="D17" s="198"/>
      <c r="E17" s="198"/>
      <c r="F17" s="198"/>
      <c r="G17" s="198"/>
      <c r="H17" s="198"/>
      <c r="I17" s="198"/>
      <c r="J17" s="198"/>
      <c r="K17" s="198"/>
      <c r="L17" s="198"/>
      <c r="M17" s="198"/>
      <c r="N17" s="352"/>
      <c r="O17" s="165"/>
      <c r="P17" s="312"/>
      <c r="Q17" s="312"/>
      <c r="R17" s="312"/>
      <c r="S17" s="166"/>
    </row>
    <row r="18" spans="1:19" ht="15.75">
      <c r="A18" s="195" t="s">
        <v>15</v>
      </c>
      <c r="B18" s="195"/>
      <c r="C18" s="195"/>
      <c r="D18" s="195"/>
      <c r="E18" s="195"/>
      <c r="F18" s="195"/>
      <c r="G18" s="195"/>
      <c r="H18" s="195"/>
      <c r="I18" s="195"/>
      <c r="J18" s="195"/>
      <c r="K18" s="195"/>
      <c r="L18" s="195"/>
      <c r="M18" s="195"/>
      <c r="N18" s="13"/>
      <c r="O18" s="168"/>
      <c r="P18" s="340"/>
      <c r="Q18" s="340"/>
      <c r="R18" s="340"/>
      <c r="S18" s="169"/>
    </row>
    <row r="19" spans="1:19" ht="15" customHeight="1">
      <c r="A19" s="192"/>
      <c r="B19" s="192"/>
      <c r="C19" s="183"/>
      <c r="D19" s="183"/>
      <c r="E19" s="183"/>
      <c r="F19" s="183"/>
      <c r="G19" s="178" t="s">
        <v>30</v>
      </c>
      <c r="H19" s="255" t="s">
        <v>31</v>
      </c>
      <c r="I19" s="251"/>
      <c r="J19" s="251"/>
      <c r="K19" s="251"/>
      <c r="L19" s="255" t="s">
        <v>32</v>
      </c>
      <c r="M19" s="251"/>
      <c r="N19" s="342"/>
      <c r="O19" s="163"/>
      <c r="P19" s="341"/>
      <c r="Q19" s="341"/>
      <c r="R19" s="341"/>
      <c r="S19" s="164"/>
    </row>
    <row r="20" spans="1:19">
      <c r="A20" s="192"/>
      <c r="B20" s="192"/>
      <c r="C20" s="183"/>
      <c r="D20" s="183"/>
      <c r="E20" s="183"/>
      <c r="F20" s="183"/>
      <c r="G20" s="178"/>
      <c r="H20" s="251"/>
      <c r="I20" s="251"/>
      <c r="J20" s="251"/>
      <c r="K20" s="251"/>
      <c r="L20" s="251"/>
      <c r="M20" s="251"/>
      <c r="N20" s="343"/>
      <c r="O20" s="170"/>
      <c r="P20" s="311"/>
      <c r="Q20" s="311"/>
      <c r="R20" s="311"/>
      <c r="S20" s="171"/>
    </row>
    <row r="21" spans="1:19" ht="30" customHeight="1">
      <c r="A21" s="192"/>
      <c r="B21" s="192"/>
      <c r="C21" s="183"/>
      <c r="D21" s="183"/>
      <c r="E21" s="183"/>
      <c r="F21" s="183"/>
      <c r="G21" s="178"/>
      <c r="H21" s="251"/>
      <c r="I21" s="251"/>
      <c r="J21" s="251"/>
      <c r="K21" s="251"/>
      <c r="L21" s="251"/>
      <c r="M21" s="251"/>
      <c r="N21" s="344"/>
      <c r="O21" s="165"/>
      <c r="P21" s="312"/>
      <c r="Q21" s="312"/>
      <c r="R21" s="312"/>
      <c r="S21" s="166"/>
    </row>
    <row r="22" spans="1:19" ht="15" customHeight="1">
      <c r="A22" s="192" t="s">
        <v>16</v>
      </c>
      <c r="B22" s="192"/>
      <c r="C22" s="184" t="s">
        <v>17</v>
      </c>
      <c r="D22" s="184"/>
      <c r="E22" s="184"/>
      <c r="F22" s="184"/>
      <c r="G22" s="61">
        <v>0</v>
      </c>
      <c r="H22" s="256">
        <f>$G22/$D$13*$D$14</f>
        <v>0</v>
      </c>
      <c r="I22" s="256"/>
      <c r="J22" s="256"/>
      <c r="K22" s="256"/>
      <c r="L22" s="256">
        <f>G22-H22</f>
        <v>0</v>
      </c>
      <c r="M22" s="256"/>
      <c r="N22" s="345"/>
      <c r="O22" s="163"/>
      <c r="P22" s="341"/>
      <c r="Q22" s="341"/>
      <c r="R22" s="341"/>
      <c r="S22" s="164"/>
    </row>
    <row r="23" spans="1:19" ht="15.75">
      <c r="A23" s="192"/>
      <c r="B23" s="192"/>
      <c r="C23" s="184" t="s">
        <v>18</v>
      </c>
      <c r="D23" s="184"/>
      <c r="E23" s="184"/>
      <c r="F23" s="184"/>
      <c r="G23" s="61">
        <v>0</v>
      </c>
      <c r="H23" s="256">
        <f t="shared" ref="H23:H38" si="0">$G23/$D$13*$D$14</f>
        <v>0</v>
      </c>
      <c r="I23" s="256"/>
      <c r="J23" s="256"/>
      <c r="K23" s="256"/>
      <c r="L23" s="256">
        <f t="shared" ref="L23:L38" si="1">G23-H23</f>
        <v>0</v>
      </c>
      <c r="M23" s="256"/>
      <c r="N23" s="346"/>
      <c r="O23" s="170"/>
      <c r="P23" s="311"/>
      <c r="Q23" s="311"/>
      <c r="R23" s="311"/>
      <c r="S23" s="171"/>
    </row>
    <row r="24" spans="1:19" ht="15.75">
      <c r="A24" s="192"/>
      <c r="B24" s="192"/>
      <c r="C24" s="184" t="s">
        <v>19</v>
      </c>
      <c r="D24" s="184"/>
      <c r="E24" s="184"/>
      <c r="F24" s="184"/>
      <c r="G24" s="61">
        <v>0</v>
      </c>
      <c r="H24" s="256">
        <f t="shared" si="0"/>
        <v>0</v>
      </c>
      <c r="I24" s="256"/>
      <c r="J24" s="256"/>
      <c r="K24" s="256"/>
      <c r="L24" s="256">
        <f t="shared" si="1"/>
        <v>0</v>
      </c>
      <c r="M24" s="256"/>
      <c r="N24" s="346"/>
      <c r="O24" s="170"/>
      <c r="P24" s="311"/>
      <c r="Q24" s="311"/>
      <c r="R24" s="311"/>
      <c r="S24" s="171"/>
    </row>
    <row r="25" spans="1:19" ht="15.75">
      <c r="A25" s="192"/>
      <c r="B25" s="192"/>
      <c r="C25" s="184" t="s">
        <v>20</v>
      </c>
      <c r="D25" s="184"/>
      <c r="E25" s="184"/>
      <c r="F25" s="184"/>
      <c r="G25" s="61">
        <v>0</v>
      </c>
      <c r="H25" s="256">
        <f t="shared" si="0"/>
        <v>0</v>
      </c>
      <c r="I25" s="256"/>
      <c r="J25" s="256"/>
      <c r="K25" s="256"/>
      <c r="L25" s="256">
        <f t="shared" si="1"/>
        <v>0</v>
      </c>
      <c r="M25" s="256"/>
      <c r="N25" s="346"/>
      <c r="O25" s="170"/>
      <c r="P25" s="311"/>
      <c r="Q25" s="311"/>
      <c r="R25" s="311"/>
      <c r="S25" s="171"/>
    </row>
    <row r="26" spans="1:19" ht="15.75">
      <c r="A26" s="192"/>
      <c r="B26" s="192"/>
      <c r="C26" s="184" t="s">
        <v>21</v>
      </c>
      <c r="D26" s="184"/>
      <c r="E26" s="184"/>
      <c r="F26" s="184"/>
      <c r="G26" s="61">
        <v>0</v>
      </c>
      <c r="H26" s="256">
        <f t="shared" si="0"/>
        <v>0</v>
      </c>
      <c r="I26" s="256"/>
      <c r="J26" s="256"/>
      <c r="K26" s="256"/>
      <c r="L26" s="256">
        <f t="shared" si="1"/>
        <v>0</v>
      </c>
      <c r="M26" s="256"/>
      <c r="N26" s="346"/>
      <c r="O26" s="170"/>
      <c r="P26" s="311"/>
      <c r="Q26" s="311"/>
      <c r="R26" s="311"/>
      <c r="S26" s="171"/>
    </row>
    <row r="27" spans="1:19" ht="15.75">
      <c r="A27" s="192"/>
      <c r="B27" s="192"/>
      <c r="C27" s="184" t="s">
        <v>100</v>
      </c>
      <c r="D27" s="184"/>
      <c r="E27" s="184"/>
      <c r="F27" s="184"/>
      <c r="G27" s="61">
        <v>1158.77</v>
      </c>
      <c r="H27" s="256">
        <f>G27</f>
        <v>1158.77</v>
      </c>
      <c r="I27" s="256"/>
      <c r="J27" s="256"/>
      <c r="K27" s="256"/>
      <c r="L27" s="256">
        <f t="shared" si="1"/>
        <v>0</v>
      </c>
      <c r="M27" s="256"/>
      <c r="N27" s="346"/>
      <c r="O27" s="170"/>
      <c r="P27" s="311"/>
      <c r="Q27" s="311"/>
      <c r="R27" s="311"/>
      <c r="S27" s="171"/>
    </row>
    <row r="28" spans="1:19" ht="15.75">
      <c r="A28" s="192"/>
      <c r="B28" s="192"/>
      <c r="C28" s="184" t="s">
        <v>101</v>
      </c>
      <c r="D28" s="184"/>
      <c r="E28" s="184"/>
      <c r="F28" s="184"/>
      <c r="G28" s="61">
        <v>637.25</v>
      </c>
      <c r="H28" s="256">
        <f>G28</f>
        <v>637.25</v>
      </c>
      <c r="I28" s="256"/>
      <c r="J28" s="256"/>
      <c r="K28" s="256"/>
      <c r="L28" s="256">
        <f t="shared" si="1"/>
        <v>0</v>
      </c>
      <c r="M28" s="256"/>
      <c r="N28" s="346"/>
      <c r="O28" s="170"/>
      <c r="P28" s="311"/>
      <c r="Q28" s="311"/>
      <c r="R28" s="311"/>
      <c r="S28" s="171"/>
    </row>
    <row r="29" spans="1:19" ht="15.75">
      <c r="A29" s="192"/>
      <c r="B29" s="192"/>
      <c r="C29" s="184" t="s">
        <v>180</v>
      </c>
      <c r="D29" s="184"/>
      <c r="E29" s="184"/>
      <c r="F29" s="184"/>
      <c r="G29" s="61">
        <v>0</v>
      </c>
      <c r="H29" s="256">
        <f>G29</f>
        <v>0</v>
      </c>
      <c r="I29" s="256"/>
      <c r="J29" s="256"/>
      <c r="K29" s="256"/>
      <c r="L29" s="256">
        <f t="shared" si="1"/>
        <v>0</v>
      </c>
      <c r="M29" s="256"/>
      <c r="N29" s="346"/>
      <c r="O29" s="170"/>
      <c r="P29" s="311"/>
      <c r="Q29" s="311"/>
      <c r="R29" s="311"/>
      <c r="S29" s="171"/>
    </row>
    <row r="30" spans="1:19" ht="15.75">
      <c r="A30" s="192"/>
      <c r="B30" s="192"/>
      <c r="C30" s="184" t="s">
        <v>22</v>
      </c>
      <c r="D30" s="184"/>
      <c r="E30" s="184"/>
      <c r="F30" s="184"/>
      <c r="G30" s="61">
        <v>0</v>
      </c>
      <c r="H30" s="256">
        <f>G30</f>
        <v>0</v>
      </c>
      <c r="I30" s="256"/>
      <c r="J30" s="256"/>
      <c r="K30" s="256"/>
      <c r="L30" s="256">
        <f t="shared" si="1"/>
        <v>0</v>
      </c>
      <c r="M30" s="256"/>
      <c r="N30" s="346"/>
      <c r="O30" s="170"/>
      <c r="P30" s="311"/>
      <c r="Q30" s="311"/>
      <c r="R30" s="311"/>
      <c r="S30" s="171"/>
    </row>
    <row r="31" spans="1:19" ht="15.75">
      <c r="A31" s="192"/>
      <c r="B31" s="192"/>
      <c r="C31" s="184" t="s">
        <v>23</v>
      </c>
      <c r="D31" s="184"/>
      <c r="E31" s="184"/>
      <c r="F31" s="184"/>
      <c r="G31" s="61">
        <v>0</v>
      </c>
      <c r="H31" s="256">
        <f t="shared" si="0"/>
        <v>0</v>
      </c>
      <c r="I31" s="256"/>
      <c r="J31" s="256"/>
      <c r="K31" s="256"/>
      <c r="L31" s="256">
        <f t="shared" si="1"/>
        <v>0</v>
      </c>
      <c r="M31" s="256"/>
      <c r="N31" s="346"/>
      <c r="O31" s="170"/>
      <c r="P31" s="311"/>
      <c r="Q31" s="311"/>
      <c r="R31" s="311"/>
      <c r="S31" s="171"/>
    </row>
    <row r="32" spans="1:19" ht="15.75">
      <c r="A32" s="192"/>
      <c r="B32" s="192"/>
      <c r="C32" s="184" t="s">
        <v>24</v>
      </c>
      <c r="D32" s="184"/>
      <c r="E32" s="184"/>
      <c r="F32" s="184"/>
      <c r="G32" s="61">
        <v>21987.5</v>
      </c>
      <c r="H32" s="256">
        <f t="shared" si="0"/>
        <v>7092.7419354838712</v>
      </c>
      <c r="I32" s="256"/>
      <c r="J32" s="256"/>
      <c r="K32" s="256"/>
      <c r="L32" s="256">
        <f t="shared" si="1"/>
        <v>14894.758064516129</v>
      </c>
      <c r="M32" s="256"/>
      <c r="N32" s="346"/>
      <c r="O32" s="170"/>
      <c r="P32" s="311"/>
      <c r="Q32" s="311"/>
      <c r="R32" s="311"/>
      <c r="S32" s="171"/>
    </row>
    <row r="33" spans="1:24" ht="15.75">
      <c r="A33" s="192"/>
      <c r="B33" s="192"/>
      <c r="C33" s="184" t="s">
        <v>25</v>
      </c>
      <c r="D33" s="184"/>
      <c r="E33" s="184"/>
      <c r="F33" s="184"/>
      <c r="G33" s="61">
        <v>11457.67</v>
      </c>
      <c r="H33" s="256">
        <f t="shared" si="0"/>
        <v>3696.0225806451617</v>
      </c>
      <c r="I33" s="256"/>
      <c r="J33" s="256"/>
      <c r="K33" s="256"/>
      <c r="L33" s="256">
        <f t="shared" si="1"/>
        <v>7761.6474193548383</v>
      </c>
      <c r="M33" s="256"/>
      <c r="N33" s="346"/>
      <c r="O33" s="170"/>
      <c r="P33" s="311"/>
      <c r="Q33" s="311"/>
      <c r="R33" s="311"/>
      <c r="S33" s="171"/>
    </row>
    <row r="34" spans="1:24" ht="15.75">
      <c r="A34" s="192"/>
      <c r="B34" s="192"/>
      <c r="C34" s="184" t="s">
        <v>26</v>
      </c>
      <c r="D34" s="184"/>
      <c r="E34" s="184"/>
      <c r="F34" s="184"/>
      <c r="G34" s="61">
        <v>0</v>
      </c>
      <c r="H34" s="256">
        <f t="shared" si="0"/>
        <v>0</v>
      </c>
      <c r="I34" s="256"/>
      <c r="J34" s="256"/>
      <c r="K34" s="256"/>
      <c r="L34" s="256">
        <f t="shared" si="1"/>
        <v>0</v>
      </c>
      <c r="M34" s="256"/>
      <c r="N34" s="346"/>
      <c r="O34" s="170"/>
      <c r="P34" s="311"/>
      <c r="Q34" s="311"/>
      <c r="R34" s="311"/>
      <c r="S34" s="171"/>
    </row>
    <row r="35" spans="1:24" ht="15.75">
      <c r="A35" s="192"/>
      <c r="B35" s="192"/>
      <c r="C35" s="184" t="s">
        <v>27</v>
      </c>
      <c r="D35" s="184"/>
      <c r="E35" s="184"/>
      <c r="F35" s="184"/>
      <c r="G35" s="61">
        <v>0</v>
      </c>
      <c r="H35" s="256">
        <f t="shared" si="0"/>
        <v>0</v>
      </c>
      <c r="I35" s="256"/>
      <c r="J35" s="256"/>
      <c r="K35" s="256"/>
      <c r="L35" s="256">
        <f t="shared" si="1"/>
        <v>0</v>
      </c>
      <c r="M35" s="256"/>
      <c r="N35" s="346"/>
      <c r="O35" s="170"/>
      <c r="P35" s="311"/>
      <c r="Q35" s="311"/>
      <c r="R35" s="311"/>
      <c r="S35" s="171"/>
    </row>
    <row r="36" spans="1:24" ht="15.75">
      <c r="A36" s="192"/>
      <c r="B36" s="192"/>
      <c r="C36" s="184" t="s">
        <v>28</v>
      </c>
      <c r="D36" s="184"/>
      <c r="E36" s="184"/>
      <c r="F36" s="184"/>
      <c r="G36" s="61">
        <v>0</v>
      </c>
      <c r="H36" s="256">
        <f t="shared" si="0"/>
        <v>0</v>
      </c>
      <c r="I36" s="256"/>
      <c r="J36" s="256"/>
      <c r="K36" s="256"/>
      <c r="L36" s="256">
        <f t="shared" si="1"/>
        <v>0</v>
      </c>
      <c r="M36" s="256"/>
      <c r="N36" s="346"/>
      <c r="O36" s="170"/>
      <c r="P36" s="311"/>
      <c r="Q36" s="311"/>
      <c r="R36" s="311"/>
      <c r="S36" s="171"/>
    </row>
    <row r="37" spans="1:24" ht="15.75">
      <c r="A37" s="192"/>
      <c r="B37" s="192"/>
      <c r="C37" s="184" t="s">
        <v>51</v>
      </c>
      <c r="D37" s="184"/>
      <c r="E37" s="184"/>
      <c r="F37" s="184"/>
      <c r="G37" s="61">
        <v>8138.89</v>
      </c>
      <c r="H37" s="256">
        <f t="shared" si="0"/>
        <v>2625.4483870967742</v>
      </c>
      <c r="I37" s="256"/>
      <c r="J37" s="256"/>
      <c r="K37" s="256"/>
      <c r="L37" s="256">
        <f t="shared" si="1"/>
        <v>5513.4416129032261</v>
      </c>
      <c r="M37" s="256"/>
      <c r="N37" s="346"/>
      <c r="O37" s="170"/>
      <c r="P37" s="311"/>
      <c r="Q37" s="311"/>
      <c r="R37" s="311"/>
      <c r="S37" s="171"/>
    </row>
    <row r="38" spans="1:24" ht="15.75">
      <c r="A38" s="192"/>
      <c r="B38" s="192"/>
      <c r="C38" s="184" t="s">
        <v>104</v>
      </c>
      <c r="D38" s="184"/>
      <c r="E38" s="184"/>
      <c r="F38" s="184"/>
      <c r="G38" s="61">
        <v>0</v>
      </c>
      <c r="H38" s="256">
        <f t="shared" si="0"/>
        <v>0</v>
      </c>
      <c r="I38" s="256"/>
      <c r="J38" s="256"/>
      <c r="K38" s="256"/>
      <c r="L38" s="256">
        <f t="shared" si="1"/>
        <v>0</v>
      </c>
      <c r="M38" s="256"/>
      <c r="N38" s="347"/>
      <c r="O38" s="170"/>
      <c r="P38" s="311"/>
      <c r="Q38" s="311"/>
      <c r="R38" s="311"/>
      <c r="S38" s="171"/>
    </row>
    <row r="39" spans="1:24" ht="18.75">
      <c r="A39" s="319" t="s">
        <v>33</v>
      </c>
      <c r="B39" s="320"/>
      <c r="C39" s="313"/>
      <c r="D39" s="314"/>
      <c r="E39" s="314"/>
      <c r="F39" s="315"/>
      <c r="G39" s="61">
        <f>SUM(G22:G38)</f>
        <v>43380.08</v>
      </c>
      <c r="H39" s="321">
        <f>SUM(H22:K38)</f>
        <v>15210.232903225808</v>
      </c>
      <c r="I39" s="314"/>
      <c r="J39" s="314"/>
      <c r="K39" s="315"/>
      <c r="L39" s="304">
        <f>G39-H39</f>
        <v>28169.847096774196</v>
      </c>
      <c r="M39" s="304"/>
      <c r="N39" s="26">
        <v>1</v>
      </c>
      <c r="O39" s="170"/>
      <c r="P39" s="311"/>
      <c r="Q39" s="311"/>
      <c r="R39" s="311"/>
      <c r="S39" s="171"/>
    </row>
    <row r="40" spans="1:24" ht="15.75">
      <c r="A40" s="195" t="s">
        <v>39</v>
      </c>
      <c r="B40" s="195"/>
      <c r="C40" s="195"/>
      <c r="D40" s="195"/>
      <c r="E40" s="195"/>
      <c r="F40" s="195"/>
      <c r="G40" s="195"/>
      <c r="H40" s="195"/>
      <c r="I40" s="195"/>
      <c r="J40" s="195"/>
      <c r="K40" s="195"/>
      <c r="L40" s="195"/>
      <c r="M40" s="195"/>
      <c r="N40" s="13"/>
      <c r="O40" s="165"/>
      <c r="P40" s="312"/>
      <c r="Q40" s="312"/>
      <c r="R40" s="312"/>
      <c r="S40" s="166"/>
    </row>
    <row r="41" spans="1:24" ht="85.5" customHeight="1">
      <c r="A41" s="255"/>
      <c r="B41" s="255"/>
      <c r="C41" s="322" t="s">
        <v>35</v>
      </c>
      <c r="D41" s="323"/>
      <c r="E41" s="323"/>
      <c r="F41" s="324"/>
      <c r="G41" s="68" t="s">
        <v>36</v>
      </c>
      <c r="H41" s="325" t="s">
        <v>37</v>
      </c>
      <c r="I41" s="326"/>
      <c r="J41" s="326"/>
      <c r="K41" s="327"/>
      <c r="L41" s="325" t="s">
        <v>38</v>
      </c>
      <c r="M41" s="327"/>
      <c r="N41" s="84"/>
      <c r="O41" s="85" t="s">
        <v>124</v>
      </c>
      <c r="P41" s="85" t="s">
        <v>125</v>
      </c>
      <c r="Q41" s="85" t="s">
        <v>61</v>
      </c>
      <c r="R41" s="85" t="s">
        <v>111</v>
      </c>
      <c r="S41" s="1"/>
    </row>
    <row r="42" spans="1:24" ht="15" customHeight="1">
      <c r="A42" s="204" t="s">
        <v>105</v>
      </c>
      <c r="B42" s="204"/>
      <c r="C42" s="252" t="s">
        <v>93</v>
      </c>
      <c r="D42" s="252"/>
      <c r="E42" s="252"/>
      <c r="F42" s="252"/>
      <c r="G42" s="69">
        <v>1879.27</v>
      </c>
      <c r="H42" s="328">
        <f>$G42/$J$13*$J$14</f>
        <v>626.42333333333329</v>
      </c>
      <c r="I42" s="329"/>
      <c r="J42" s="329"/>
      <c r="K42" s="330"/>
      <c r="L42" s="328">
        <f>G42-H42</f>
        <v>1252.8466666666668</v>
      </c>
      <c r="M42" s="330"/>
      <c r="N42" s="345"/>
      <c r="O42" s="253">
        <f>H42+H43</f>
        <v>1053.53</v>
      </c>
      <c r="P42" s="71"/>
      <c r="Q42" s="253">
        <f>L42+L43</f>
        <v>2107.0600000000004</v>
      </c>
      <c r="R42" s="71"/>
      <c r="S42" s="1"/>
    </row>
    <row r="43" spans="1:24" ht="15.75">
      <c r="A43" s="204"/>
      <c r="B43" s="204"/>
      <c r="C43" s="252" t="s">
        <v>92</v>
      </c>
      <c r="D43" s="252"/>
      <c r="E43" s="252"/>
      <c r="F43" s="252"/>
      <c r="G43" s="69">
        <v>1281.32</v>
      </c>
      <c r="H43" s="328">
        <f t="shared" ref="H43:H45" si="2">$G43/$J$13*$J$14</f>
        <v>427.10666666666663</v>
      </c>
      <c r="I43" s="329"/>
      <c r="J43" s="329"/>
      <c r="K43" s="330"/>
      <c r="L43" s="328">
        <f t="shared" ref="L43:L45" si="3">G43-H43</f>
        <v>854.21333333333337</v>
      </c>
      <c r="M43" s="330"/>
      <c r="N43" s="346"/>
      <c r="O43" s="331"/>
      <c r="P43" s="71"/>
      <c r="Q43" s="331"/>
      <c r="R43" s="71"/>
      <c r="S43" s="1"/>
    </row>
    <row r="44" spans="1:24" ht="15.75">
      <c r="A44" s="204"/>
      <c r="B44" s="204"/>
      <c r="C44" s="252" t="s">
        <v>94</v>
      </c>
      <c r="D44" s="252"/>
      <c r="E44" s="252"/>
      <c r="F44" s="252"/>
      <c r="G44" s="69">
        <v>1537.58</v>
      </c>
      <c r="H44" s="328">
        <f t="shared" si="2"/>
        <v>512.52666666666664</v>
      </c>
      <c r="I44" s="329"/>
      <c r="J44" s="329"/>
      <c r="K44" s="330"/>
      <c r="L44" s="328">
        <f t="shared" si="3"/>
        <v>1025.0533333333333</v>
      </c>
      <c r="M44" s="330"/>
      <c r="N44" s="346"/>
      <c r="O44" s="71"/>
      <c r="P44" s="253">
        <f>H44+H45</f>
        <v>797.26333333333332</v>
      </c>
      <c r="Q44" s="71"/>
      <c r="R44" s="250">
        <f>L44+L45</f>
        <v>1594.5266666666666</v>
      </c>
      <c r="S44" s="285">
        <v>2</v>
      </c>
      <c r="T44" s="12"/>
      <c r="U44" s="12"/>
      <c r="V44" s="12"/>
      <c r="W44" s="12"/>
      <c r="X44" s="12"/>
    </row>
    <row r="45" spans="1:24" ht="15.75">
      <c r="A45" s="204"/>
      <c r="B45" s="204"/>
      <c r="C45" s="252" t="s">
        <v>91</v>
      </c>
      <c r="D45" s="252"/>
      <c r="E45" s="252"/>
      <c r="F45" s="252"/>
      <c r="G45" s="69">
        <v>854.21</v>
      </c>
      <c r="H45" s="328">
        <f t="shared" si="2"/>
        <v>284.73666666666668</v>
      </c>
      <c r="I45" s="329"/>
      <c r="J45" s="329"/>
      <c r="K45" s="330"/>
      <c r="L45" s="328">
        <f t="shared" si="3"/>
        <v>569.47333333333336</v>
      </c>
      <c r="M45" s="330"/>
      <c r="N45" s="346"/>
      <c r="O45" s="71"/>
      <c r="P45" s="331"/>
      <c r="Q45" s="71"/>
      <c r="R45" s="251"/>
      <c r="S45" s="285"/>
      <c r="T45" s="12"/>
      <c r="U45" s="12"/>
      <c r="V45" s="12"/>
      <c r="W45" s="12"/>
      <c r="X45" s="12"/>
    </row>
    <row r="46" spans="1:24" ht="15.75">
      <c r="A46" s="319" t="s">
        <v>33</v>
      </c>
      <c r="B46" s="320"/>
      <c r="C46" s="332"/>
      <c r="D46" s="333"/>
      <c r="E46" s="333"/>
      <c r="F46" s="334"/>
      <c r="G46" s="69"/>
      <c r="H46" s="328"/>
      <c r="I46" s="329"/>
      <c r="J46" s="329"/>
      <c r="K46" s="330"/>
      <c r="L46" s="335">
        <f>SUM(L42:M45)</f>
        <v>3701.586666666667</v>
      </c>
      <c r="M46" s="336"/>
      <c r="N46" s="15"/>
      <c r="O46" s="170"/>
      <c r="P46" s="311"/>
      <c r="Q46" s="311"/>
      <c r="R46" s="311"/>
      <c r="S46" s="171"/>
    </row>
    <row r="47" spans="1:24" ht="15.75">
      <c r="A47" s="195" t="s">
        <v>44</v>
      </c>
      <c r="B47" s="195"/>
      <c r="C47" s="195"/>
      <c r="D47" s="195"/>
      <c r="E47" s="195"/>
      <c r="F47" s="195"/>
      <c r="G47" s="195"/>
      <c r="H47" s="195"/>
      <c r="I47" s="195"/>
      <c r="J47" s="195"/>
      <c r="K47" s="195"/>
      <c r="L47" s="195"/>
      <c r="M47" s="195"/>
      <c r="N47" s="18"/>
      <c r="O47" s="170"/>
      <c r="P47" s="311"/>
      <c r="Q47" s="311"/>
      <c r="R47" s="311"/>
      <c r="S47" s="171"/>
    </row>
    <row r="48" spans="1:24" ht="15" customHeight="1">
      <c r="A48" s="192" t="s">
        <v>45</v>
      </c>
      <c r="B48" s="192"/>
      <c r="C48" s="200" t="s">
        <v>46</v>
      </c>
      <c r="D48" s="200"/>
      <c r="E48" s="200"/>
      <c r="F48" s="200"/>
      <c r="G48" s="192" t="s">
        <v>47</v>
      </c>
      <c r="H48" s="240" t="s">
        <v>65</v>
      </c>
      <c r="I48" s="241"/>
      <c r="J48" s="240" t="s">
        <v>66</v>
      </c>
      <c r="K48" s="241"/>
      <c r="L48" s="192" t="s">
        <v>48</v>
      </c>
      <c r="M48" s="192"/>
      <c r="N48" s="348"/>
      <c r="O48" s="170"/>
      <c r="P48" s="311"/>
      <c r="Q48" s="311"/>
      <c r="R48" s="311"/>
      <c r="S48" s="171"/>
    </row>
    <row r="49" spans="1:19" ht="33" customHeight="1">
      <c r="A49" s="192"/>
      <c r="B49" s="192"/>
      <c r="C49" s="200"/>
      <c r="D49" s="200"/>
      <c r="E49" s="200"/>
      <c r="F49" s="200"/>
      <c r="G49" s="192"/>
      <c r="H49" s="242"/>
      <c r="I49" s="243"/>
      <c r="J49" s="242"/>
      <c r="K49" s="243"/>
      <c r="L49" s="192"/>
      <c r="M49" s="192"/>
      <c r="N49" s="349"/>
      <c r="O49" s="170"/>
      <c r="P49" s="311"/>
      <c r="Q49" s="311"/>
      <c r="R49" s="311"/>
      <c r="S49" s="171"/>
    </row>
    <row r="50" spans="1:19" ht="15.75">
      <c r="A50" s="192"/>
      <c r="B50" s="192"/>
      <c r="C50" s="184" t="s">
        <v>49</v>
      </c>
      <c r="D50" s="184"/>
      <c r="E50" s="184"/>
      <c r="F50" s="184"/>
      <c r="G50" s="70">
        <v>3010.38</v>
      </c>
      <c r="H50" s="321">
        <f>H32-(H44+H45)</f>
        <v>6295.4786021505379</v>
      </c>
      <c r="I50" s="361"/>
      <c r="J50" s="321">
        <f>(H50*J16)-D12</f>
        <v>-580.68132357530521</v>
      </c>
      <c r="K50" s="361"/>
      <c r="L50" s="256">
        <f>IF(J50&lt;=0,G50,G50-J50)</f>
        <v>3010.38</v>
      </c>
      <c r="M50" s="256"/>
      <c r="N50" s="345"/>
      <c r="O50" s="170"/>
      <c r="P50" s="311"/>
      <c r="Q50" s="311"/>
      <c r="R50" s="311"/>
      <c r="S50" s="171"/>
    </row>
    <row r="51" spans="1:19" ht="15.75">
      <c r="A51" s="192"/>
      <c r="B51" s="192"/>
      <c r="C51" s="184" t="s">
        <v>50</v>
      </c>
      <c r="D51" s="184"/>
      <c r="E51" s="184"/>
      <c r="F51" s="184"/>
      <c r="G51" s="70">
        <v>213.81</v>
      </c>
      <c r="H51" s="321"/>
      <c r="I51" s="361"/>
      <c r="J51" s="321">
        <f>G51</f>
        <v>213.81</v>
      </c>
      <c r="K51" s="361"/>
      <c r="L51" s="256">
        <f>G51-J51</f>
        <v>0</v>
      </c>
      <c r="M51" s="256"/>
      <c r="N51" s="347"/>
      <c r="O51" s="170"/>
      <c r="P51" s="311"/>
      <c r="Q51" s="311"/>
      <c r="R51" s="311"/>
      <c r="S51" s="171"/>
    </row>
    <row r="52" spans="1:19" ht="18.75">
      <c r="A52" s="200" t="s">
        <v>33</v>
      </c>
      <c r="B52" s="200"/>
      <c r="C52" s="183"/>
      <c r="D52" s="183"/>
      <c r="E52" s="183"/>
      <c r="F52" s="183"/>
      <c r="G52" s="70"/>
      <c r="H52" s="256"/>
      <c r="I52" s="256"/>
      <c r="J52" s="256"/>
      <c r="K52" s="256"/>
      <c r="L52" s="304">
        <f>SUM(L50+L51)</f>
        <v>3010.38</v>
      </c>
      <c r="M52" s="304"/>
      <c r="N52" s="26">
        <v>3</v>
      </c>
      <c r="O52" s="170"/>
      <c r="P52" s="311"/>
      <c r="Q52" s="311"/>
      <c r="R52" s="311"/>
      <c r="S52" s="171"/>
    </row>
    <row r="53" spans="1:19" s="27" customFormat="1" ht="18.75" customHeight="1">
      <c r="A53" s="195" t="s">
        <v>102</v>
      </c>
      <c r="B53" s="195"/>
      <c r="C53" s="195"/>
      <c r="D53" s="195"/>
      <c r="E53" s="195"/>
      <c r="F53" s="195"/>
      <c r="G53" s="195"/>
      <c r="H53" s="195"/>
      <c r="I53" s="195"/>
      <c r="J53" s="195"/>
      <c r="K53" s="195"/>
      <c r="L53" s="195"/>
      <c r="M53" s="195"/>
      <c r="N53" s="57"/>
      <c r="O53" s="170"/>
      <c r="P53" s="311"/>
      <c r="Q53" s="311"/>
      <c r="R53" s="311"/>
      <c r="S53" s="171"/>
    </row>
    <row r="54" spans="1:19" ht="14.45" customHeight="1">
      <c r="A54" s="192" t="s">
        <v>108</v>
      </c>
      <c r="B54" s="192"/>
      <c r="C54" s="284" t="s">
        <v>72</v>
      </c>
      <c r="D54" s="285"/>
      <c r="E54" s="285"/>
      <c r="F54" s="285"/>
      <c r="G54" s="213">
        <f>L39-(R44+L52)</f>
        <v>23564.94043010753</v>
      </c>
      <c r="H54" s="213"/>
      <c r="I54" s="213"/>
      <c r="J54" s="213"/>
      <c r="K54" s="213"/>
      <c r="L54" s="213"/>
      <c r="M54" s="213"/>
      <c r="N54" s="238"/>
      <c r="O54" s="170"/>
      <c r="P54" s="311"/>
      <c r="Q54" s="311"/>
      <c r="R54" s="311"/>
      <c r="S54" s="171"/>
    </row>
    <row r="55" spans="1:19" ht="14.45" customHeight="1">
      <c r="A55" s="192"/>
      <c r="B55" s="192"/>
      <c r="C55" s="285"/>
      <c r="D55" s="285"/>
      <c r="E55" s="285"/>
      <c r="F55" s="285"/>
      <c r="G55" s="213"/>
      <c r="H55" s="213"/>
      <c r="I55" s="213"/>
      <c r="J55" s="213"/>
      <c r="K55" s="213"/>
      <c r="L55" s="213"/>
      <c r="M55" s="213"/>
      <c r="N55" s="239"/>
      <c r="O55" s="165"/>
      <c r="P55" s="312"/>
      <c r="Q55" s="312"/>
      <c r="R55" s="312"/>
      <c r="S55" s="166"/>
    </row>
    <row r="58" spans="1:19" ht="63.75" customHeight="1">
      <c r="A58" s="281" t="s">
        <v>182</v>
      </c>
      <c r="B58" s="281"/>
      <c r="C58" s="281"/>
      <c r="D58" s="281"/>
      <c r="F58" s="282" t="s">
        <v>183</v>
      </c>
      <c r="G58" s="282"/>
      <c r="H58" s="282"/>
      <c r="I58" s="282"/>
      <c r="J58" s="282"/>
      <c r="L58" s="362" t="s">
        <v>187</v>
      </c>
      <c r="M58" s="362"/>
      <c r="N58" s="362"/>
      <c r="O58" s="362"/>
      <c r="P58" s="362"/>
    </row>
    <row r="59" spans="1:19">
      <c r="A59" s="205" t="s">
        <v>54</v>
      </c>
      <c r="B59" s="205"/>
      <c r="C59" s="205"/>
      <c r="D59" s="125">
        <f>H32</f>
        <v>7092.7419354838712</v>
      </c>
      <c r="F59" s="205" t="s">
        <v>65</v>
      </c>
      <c r="G59" s="205"/>
      <c r="H59" s="205"/>
      <c r="I59" s="205"/>
      <c r="J59" s="125">
        <f>D16/D13*D14</f>
        <v>6321.1967741935487</v>
      </c>
    </row>
    <row r="60" spans="1:19">
      <c r="A60" s="205" t="s">
        <v>55</v>
      </c>
      <c r="B60" s="205"/>
      <c r="C60" s="205"/>
      <c r="D60" s="125">
        <f>H44+H45</f>
        <v>797.26333333333332</v>
      </c>
      <c r="F60" s="209" t="s">
        <v>66</v>
      </c>
      <c r="G60" s="209"/>
      <c r="H60" s="209"/>
      <c r="I60" s="209"/>
      <c r="J60" s="125">
        <f>(J59*J16)-D12</f>
        <v>-573.73741935483849</v>
      </c>
    </row>
    <row r="61" spans="1:19">
      <c r="A61" s="205" t="s">
        <v>56</v>
      </c>
      <c r="B61" s="205"/>
      <c r="C61" s="205"/>
      <c r="D61" s="125">
        <f>D59-D60</f>
        <v>6295.4786021505379</v>
      </c>
      <c r="F61" s="205" t="s">
        <v>67</v>
      </c>
      <c r="G61" s="205"/>
      <c r="H61" s="205"/>
      <c r="I61" s="205"/>
      <c r="J61" s="127">
        <f>IF(J60&lt;=0,G50,G50-J60)</f>
        <v>3010.38</v>
      </c>
    </row>
    <row r="62" spans="1:19">
      <c r="A62" s="205" t="s">
        <v>57</v>
      </c>
      <c r="B62" s="205"/>
      <c r="C62" s="205"/>
      <c r="D62" s="126">
        <v>0.27</v>
      </c>
      <c r="F62" s="206"/>
      <c r="G62" s="206"/>
      <c r="H62" s="206"/>
      <c r="I62" s="5"/>
    </row>
    <row r="63" spans="1:19">
      <c r="A63" s="205" t="s">
        <v>58</v>
      </c>
      <c r="B63" s="205"/>
      <c r="C63" s="205"/>
      <c r="D63" s="125">
        <f>(D61*D62)-D12</f>
        <v>-580.68077741935463</v>
      </c>
      <c r="F63" s="206"/>
      <c r="G63" s="206"/>
      <c r="H63" s="206"/>
      <c r="I63" s="4"/>
    </row>
    <row r="64" spans="1:19" ht="30">
      <c r="A64" s="205" t="s">
        <v>59</v>
      </c>
      <c r="B64" s="205"/>
      <c r="C64" s="205"/>
      <c r="D64" s="127">
        <f>IF(D63&lt;=0,G50,G50-D63)</f>
        <v>3010.38</v>
      </c>
      <c r="E64" s="131" t="s">
        <v>185</v>
      </c>
      <c r="F64" s="206"/>
      <c r="G64" s="206"/>
      <c r="H64" s="206"/>
      <c r="I64" s="7"/>
    </row>
  </sheetData>
  <mergeCells count="191">
    <mergeCell ref="L58:P58"/>
    <mergeCell ref="D7:F7"/>
    <mergeCell ref="G7:I7"/>
    <mergeCell ref="J7:M7"/>
    <mergeCell ref="A8:C8"/>
    <mergeCell ref="D8:F8"/>
    <mergeCell ref="G8:I8"/>
    <mergeCell ref="J8:M8"/>
    <mergeCell ref="A4:S4"/>
    <mergeCell ref="A5:M5"/>
    <mergeCell ref="N5:N17"/>
    <mergeCell ref="A6:C6"/>
    <mergeCell ref="D6:F6"/>
    <mergeCell ref="G6:I6"/>
    <mergeCell ref="J6:M6"/>
    <mergeCell ref="A7:C7"/>
    <mergeCell ref="A11:C11"/>
    <mergeCell ref="D11:F11"/>
    <mergeCell ref="G11:I11"/>
    <mergeCell ref="J11:M11"/>
    <mergeCell ref="A12:C12"/>
    <mergeCell ref="D12:F12"/>
    <mergeCell ref="G12:I12"/>
    <mergeCell ref="J12:M12"/>
    <mergeCell ref="A9:C9"/>
    <mergeCell ref="D9:F9"/>
    <mergeCell ref="G9:I9"/>
    <mergeCell ref="J9:M9"/>
    <mergeCell ref="A10:C10"/>
    <mergeCell ref="D10:F10"/>
    <mergeCell ref="G10:I10"/>
    <mergeCell ref="J10:M10"/>
    <mergeCell ref="A15:C15"/>
    <mergeCell ref="D15:F15"/>
    <mergeCell ref="G15:I15"/>
    <mergeCell ref="J15:M15"/>
    <mergeCell ref="A16:C16"/>
    <mergeCell ref="D16:F16"/>
    <mergeCell ref="G16:I16"/>
    <mergeCell ref="J16:M16"/>
    <mergeCell ref="A13:C13"/>
    <mergeCell ref="D13:F13"/>
    <mergeCell ref="G13:I13"/>
    <mergeCell ref="J13:M13"/>
    <mergeCell ref="A14:C14"/>
    <mergeCell ref="D14:F14"/>
    <mergeCell ref="G14:I14"/>
    <mergeCell ref="J14:M14"/>
    <mergeCell ref="A17:C17"/>
    <mergeCell ref="D17:M17"/>
    <mergeCell ref="A18:M18"/>
    <mergeCell ref="O18:S18"/>
    <mergeCell ref="A19:B21"/>
    <mergeCell ref="C19:F21"/>
    <mergeCell ref="G19:G21"/>
    <mergeCell ref="H19:K21"/>
    <mergeCell ref="L19:M21"/>
    <mergeCell ref="N19:N21"/>
    <mergeCell ref="O19:S21"/>
    <mergeCell ref="N22:N38"/>
    <mergeCell ref="O22:S40"/>
    <mergeCell ref="C23:F23"/>
    <mergeCell ref="H23:K23"/>
    <mergeCell ref="L23:M23"/>
    <mergeCell ref="C26:F26"/>
    <mergeCell ref="H26:K26"/>
    <mergeCell ref="L26:M26"/>
    <mergeCell ref="C27:F27"/>
    <mergeCell ref="H27:K27"/>
    <mergeCell ref="L27:M27"/>
    <mergeCell ref="C24:F24"/>
    <mergeCell ref="H24:K24"/>
    <mergeCell ref="L24:M24"/>
    <mergeCell ref="C25:F25"/>
    <mergeCell ref="H25:K25"/>
    <mergeCell ref="L25:M25"/>
    <mergeCell ref="C30:F30"/>
    <mergeCell ref="H30:K30"/>
    <mergeCell ref="L30:M30"/>
    <mergeCell ref="C31:F31"/>
    <mergeCell ref="H31:K31"/>
    <mergeCell ref="L31:M31"/>
    <mergeCell ref="C28:F28"/>
    <mergeCell ref="L34:M34"/>
    <mergeCell ref="C35:F35"/>
    <mergeCell ref="H35:K35"/>
    <mergeCell ref="L35:M35"/>
    <mergeCell ref="C32:F32"/>
    <mergeCell ref="H32:K32"/>
    <mergeCell ref="L32:M32"/>
    <mergeCell ref="C33:F33"/>
    <mergeCell ref="H33:K33"/>
    <mergeCell ref="L33:M33"/>
    <mergeCell ref="C38:F38"/>
    <mergeCell ref="H38:K38"/>
    <mergeCell ref="L38:M38"/>
    <mergeCell ref="A39:B39"/>
    <mergeCell ref="C39:F39"/>
    <mergeCell ref="H39:K39"/>
    <mergeCell ref="L39:M39"/>
    <mergeCell ref="A22:B38"/>
    <mergeCell ref="C22:F22"/>
    <mergeCell ref="H22:K22"/>
    <mergeCell ref="L22:M22"/>
    <mergeCell ref="C36:F36"/>
    <mergeCell ref="H36:K36"/>
    <mergeCell ref="L36:M36"/>
    <mergeCell ref="C37:F37"/>
    <mergeCell ref="H37:K37"/>
    <mergeCell ref="L37:M37"/>
    <mergeCell ref="H28:K28"/>
    <mergeCell ref="L28:M28"/>
    <mergeCell ref="C29:F29"/>
    <mergeCell ref="H29:K29"/>
    <mergeCell ref="L29:M29"/>
    <mergeCell ref="C34:F34"/>
    <mergeCell ref="H34:K34"/>
    <mergeCell ref="A40:M40"/>
    <mergeCell ref="A41:B41"/>
    <mergeCell ref="C41:F41"/>
    <mergeCell ref="H41:K41"/>
    <mergeCell ref="L41:M41"/>
    <mergeCell ref="A42:B45"/>
    <mergeCell ref="C42:F42"/>
    <mergeCell ref="H42:K42"/>
    <mergeCell ref="L42:M42"/>
    <mergeCell ref="C43:F43"/>
    <mergeCell ref="H43:K43"/>
    <mergeCell ref="L43:M43"/>
    <mergeCell ref="C44:F44"/>
    <mergeCell ref="H44:K44"/>
    <mergeCell ref="L44:M44"/>
    <mergeCell ref="O42:O43"/>
    <mergeCell ref="Q42:Q43"/>
    <mergeCell ref="P44:P45"/>
    <mergeCell ref="C52:F52"/>
    <mergeCell ref="H52:K52"/>
    <mergeCell ref="L52:M52"/>
    <mergeCell ref="C50:F50"/>
    <mergeCell ref="L50:M50"/>
    <mergeCell ref="N50:N51"/>
    <mergeCell ref="C51:F51"/>
    <mergeCell ref="L51:M51"/>
    <mergeCell ref="A52:B52"/>
    <mergeCell ref="A54:B55"/>
    <mergeCell ref="C54:F55"/>
    <mergeCell ref="G54:M55"/>
    <mergeCell ref="O5:S5"/>
    <mergeCell ref="O6:S17"/>
    <mergeCell ref="N54:N55"/>
    <mergeCell ref="A46:B46"/>
    <mergeCell ref="C46:F46"/>
    <mergeCell ref="H46:K46"/>
    <mergeCell ref="L46:M46"/>
    <mergeCell ref="A47:M47"/>
    <mergeCell ref="A48:B51"/>
    <mergeCell ref="C48:F49"/>
    <mergeCell ref="G48:G49"/>
    <mergeCell ref="L48:M49"/>
    <mergeCell ref="R44:R45"/>
    <mergeCell ref="S44:S45"/>
    <mergeCell ref="C45:F45"/>
    <mergeCell ref="H45:K45"/>
    <mergeCell ref="L45:M45"/>
    <mergeCell ref="O46:S55"/>
    <mergeCell ref="N48:N49"/>
    <mergeCell ref="N42:N45"/>
    <mergeCell ref="U1:V1"/>
    <mergeCell ref="A2:S2"/>
    <mergeCell ref="A53:M53"/>
    <mergeCell ref="A1:S1"/>
    <mergeCell ref="A64:C64"/>
    <mergeCell ref="F64:H64"/>
    <mergeCell ref="H48:I49"/>
    <mergeCell ref="J48:K49"/>
    <mergeCell ref="H50:I50"/>
    <mergeCell ref="H51:I51"/>
    <mergeCell ref="J50:K50"/>
    <mergeCell ref="J51:K51"/>
    <mergeCell ref="A61:C61"/>
    <mergeCell ref="F61:I61"/>
    <mergeCell ref="A62:C62"/>
    <mergeCell ref="F62:H62"/>
    <mergeCell ref="A63:C63"/>
    <mergeCell ref="F63:H63"/>
    <mergeCell ref="A58:D58"/>
    <mergeCell ref="F58:J58"/>
    <mergeCell ref="A59:C59"/>
    <mergeCell ref="F59:I59"/>
    <mergeCell ref="A60:C60"/>
    <mergeCell ref="F60:I60"/>
  </mergeCells>
  <hyperlinks>
    <hyperlink ref="U1:V1" location="İÇİNDEKİLER!A1" display="İÇİNDEKİLER"/>
  </hyperlinks>
  <pageMargins left="0.7" right="0.7" top="0.75" bottom="0.75" header="0.3" footer="0.3"/>
  <pageSetup paperSize="9" orientation="portrait" horizontalDpi="4294967294" verticalDpi="4294967294"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4"/>
  <sheetViews>
    <sheetView topLeftCell="A40" zoomScale="80" zoomScaleNormal="80" workbookViewId="0">
      <selection activeCell="A40" sqref="A40:M40"/>
    </sheetView>
  </sheetViews>
  <sheetFormatPr defaultColWidth="9.140625" defaultRowHeight="15"/>
  <cols>
    <col min="1" max="6" width="9.140625" style="27"/>
    <col min="7" max="7" width="11.140625" style="27" customWidth="1"/>
    <col min="8" max="12" width="9.140625" style="27"/>
    <col min="13" max="14" width="6.85546875" style="27" customWidth="1"/>
    <col min="15" max="15" width="21.28515625" style="27" customWidth="1"/>
    <col min="16" max="16" width="16.140625" style="27" customWidth="1"/>
    <col min="17" max="17" width="18.5703125" style="27" customWidth="1"/>
    <col min="18" max="18" width="24.85546875" style="27" customWidth="1"/>
    <col min="19" max="20" width="6" style="27" customWidth="1"/>
    <col min="21" max="21" width="8.5703125" style="27" customWidth="1"/>
    <col min="22" max="22" width="8.7109375" style="27" customWidth="1"/>
    <col min="23" max="24" width="6" style="27" customWidth="1"/>
    <col min="25" max="16384" width="9.140625" style="27"/>
  </cols>
  <sheetData>
    <row r="1" spans="1:35" ht="39.75" customHeight="1">
      <c r="A1" s="265" t="s">
        <v>160</v>
      </c>
      <c r="B1" s="266"/>
      <c r="C1" s="266"/>
      <c r="D1" s="266"/>
      <c r="E1" s="266"/>
      <c r="F1" s="266"/>
      <c r="G1" s="266"/>
      <c r="H1" s="266"/>
      <c r="I1" s="266"/>
      <c r="J1" s="266"/>
      <c r="K1" s="266"/>
      <c r="L1" s="266"/>
      <c r="M1" s="266"/>
      <c r="N1" s="266"/>
      <c r="O1" s="266"/>
      <c r="P1" s="266"/>
      <c r="Q1" s="266"/>
      <c r="R1" s="266"/>
      <c r="S1" s="267"/>
      <c r="T1" s="78"/>
      <c r="U1" s="156" t="s">
        <v>175</v>
      </c>
      <c r="V1" s="156"/>
      <c r="W1" s="78"/>
      <c r="X1" s="78"/>
      <c r="Y1" s="78"/>
      <c r="Z1" s="78"/>
      <c r="AA1" s="78"/>
      <c r="AB1" s="78"/>
      <c r="AC1" s="78"/>
      <c r="AD1" s="78"/>
      <c r="AE1" s="78"/>
      <c r="AF1" s="78"/>
      <c r="AG1" s="78"/>
      <c r="AH1" s="78"/>
      <c r="AI1" s="78"/>
    </row>
    <row r="2" spans="1:35" s="93" customFormat="1" ht="39.75" customHeight="1" thickBot="1">
      <c r="A2" s="262" t="s">
        <v>168</v>
      </c>
      <c r="B2" s="263"/>
      <c r="C2" s="263"/>
      <c r="D2" s="263"/>
      <c r="E2" s="263"/>
      <c r="F2" s="263"/>
      <c r="G2" s="263"/>
      <c r="H2" s="263"/>
      <c r="I2" s="263"/>
      <c r="J2" s="263"/>
      <c r="K2" s="263"/>
      <c r="L2" s="263"/>
      <c r="M2" s="263"/>
      <c r="N2" s="263"/>
      <c r="O2" s="263"/>
      <c r="P2" s="263"/>
      <c r="Q2" s="263"/>
      <c r="R2" s="263"/>
      <c r="S2" s="264"/>
      <c r="T2" s="78"/>
      <c r="U2" s="78"/>
      <c r="V2" s="78"/>
      <c r="W2" s="78"/>
      <c r="X2" s="78"/>
      <c r="Y2" s="78"/>
      <c r="Z2" s="78"/>
      <c r="AA2" s="78"/>
      <c r="AB2" s="78"/>
      <c r="AC2" s="78"/>
      <c r="AD2" s="78"/>
      <c r="AE2" s="78"/>
      <c r="AF2" s="78"/>
      <c r="AG2" s="78"/>
      <c r="AH2" s="78"/>
      <c r="AI2" s="78"/>
    </row>
    <row r="3" spans="1:35" s="93" customFormat="1" ht="39.75" customHeight="1">
      <c r="A3" s="92"/>
      <c r="B3" s="92"/>
      <c r="C3" s="92"/>
      <c r="D3" s="92"/>
      <c r="E3" s="92"/>
      <c r="F3" s="92"/>
      <c r="G3" s="92"/>
      <c r="H3" s="92"/>
      <c r="I3" s="92"/>
      <c r="J3" s="92"/>
      <c r="K3" s="92"/>
      <c r="L3" s="92"/>
      <c r="M3" s="92"/>
      <c r="N3" s="92"/>
      <c r="O3" s="92"/>
      <c r="P3" s="92"/>
      <c r="Q3" s="92"/>
      <c r="R3" s="92"/>
      <c r="S3" s="92"/>
      <c r="T3" s="78"/>
      <c r="U3" s="78"/>
      <c r="V3" s="78"/>
      <c r="W3" s="78"/>
      <c r="X3" s="78"/>
      <c r="Y3" s="78"/>
      <c r="Z3" s="78"/>
      <c r="AA3" s="78"/>
      <c r="AB3" s="78"/>
      <c r="AC3" s="78"/>
      <c r="AD3" s="78"/>
      <c r="AE3" s="78"/>
      <c r="AF3" s="78"/>
      <c r="AG3" s="78"/>
      <c r="AH3" s="78"/>
      <c r="AI3" s="78"/>
    </row>
    <row r="4" spans="1:35" ht="28.5" customHeight="1">
      <c r="A4" s="258" t="s">
        <v>0</v>
      </c>
      <c r="B4" s="259"/>
      <c r="C4" s="259"/>
      <c r="D4" s="259"/>
      <c r="E4" s="259"/>
      <c r="F4" s="259"/>
      <c r="G4" s="259"/>
      <c r="H4" s="259"/>
      <c r="I4" s="259"/>
      <c r="J4" s="259"/>
      <c r="K4" s="259"/>
      <c r="L4" s="259"/>
      <c r="M4" s="259"/>
      <c r="N4" s="259"/>
      <c r="O4" s="259"/>
      <c r="P4" s="259"/>
      <c r="Q4" s="259"/>
      <c r="R4" s="259"/>
      <c r="S4" s="260"/>
    </row>
    <row r="5" spans="1:35" ht="18.75">
      <c r="A5" s="181" t="s">
        <v>1</v>
      </c>
      <c r="B5" s="181"/>
      <c r="C5" s="181"/>
      <c r="D5" s="181"/>
      <c r="E5" s="181"/>
      <c r="F5" s="181"/>
      <c r="G5" s="181"/>
      <c r="H5" s="181"/>
      <c r="I5" s="181"/>
      <c r="J5" s="181"/>
      <c r="K5" s="181"/>
      <c r="L5" s="181"/>
      <c r="M5" s="181"/>
      <c r="N5" s="350"/>
      <c r="O5" s="261"/>
      <c r="P5" s="261"/>
      <c r="Q5" s="261"/>
      <c r="R5" s="261"/>
      <c r="S5" s="261"/>
    </row>
    <row r="6" spans="1:35" ht="15" customHeight="1">
      <c r="A6" s="182" t="s">
        <v>2</v>
      </c>
      <c r="B6" s="182"/>
      <c r="C6" s="182"/>
      <c r="D6" s="183"/>
      <c r="E6" s="183"/>
      <c r="F6" s="183"/>
      <c r="G6" s="184" t="s">
        <v>3</v>
      </c>
      <c r="H6" s="184"/>
      <c r="I6" s="184"/>
      <c r="J6" s="183"/>
      <c r="K6" s="183"/>
      <c r="L6" s="183"/>
      <c r="M6" s="183"/>
      <c r="N6" s="351"/>
      <c r="O6" s="170"/>
      <c r="P6" s="311"/>
      <c r="Q6" s="311"/>
      <c r="R6" s="311"/>
      <c r="S6" s="171"/>
    </row>
    <row r="7" spans="1:35" ht="15" customHeight="1">
      <c r="A7" s="184" t="s">
        <v>4</v>
      </c>
      <c r="B7" s="184"/>
      <c r="C7" s="184"/>
      <c r="D7" s="183"/>
      <c r="E7" s="183"/>
      <c r="F7" s="183"/>
      <c r="G7" s="184" t="s">
        <v>3</v>
      </c>
      <c r="H7" s="184"/>
      <c r="I7" s="184"/>
      <c r="J7" s="183"/>
      <c r="K7" s="183"/>
      <c r="L7" s="183"/>
      <c r="M7" s="183"/>
      <c r="N7" s="351"/>
      <c r="O7" s="170"/>
      <c r="P7" s="311"/>
      <c r="Q7" s="311"/>
      <c r="R7" s="311"/>
      <c r="S7" s="171"/>
    </row>
    <row r="8" spans="1:35" ht="15" customHeight="1">
      <c r="A8" s="184" t="s">
        <v>5</v>
      </c>
      <c r="B8" s="184"/>
      <c r="C8" s="184"/>
      <c r="D8" s="183"/>
      <c r="E8" s="183"/>
      <c r="F8" s="183"/>
      <c r="G8" s="184" t="s">
        <v>9</v>
      </c>
      <c r="H8" s="184"/>
      <c r="I8" s="184"/>
      <c r="J8" s="183"/>
      <c r="K8" s="183"/>
      <c r="L8" s="183"/>
      <c r="M8" s="183"/>
      <c r="N8" s="351"/>
      <c r="O8" s="170"/>
      <c r="P8" s="311"/>
      <c r="Q8" s="311"/>
      <c r="R8" s="311"/>
      <c r="S8" s="171"/>
    </row>
    <row r="9" spans="1:35" ht="15" customHeight="1">
      <c r="A9" s="184" t="s">
        <v>6</v>
      </c>
      <c r="B9" s="184"/>
      <c r="C9" s="184"/>
      <c r="D9" s="183"/>
      <c r="E9" s="183"/>
      <c r="F9" s="183"/>
      <c r="G9" s="184" t="s">
        <v>10</v>
      </c>
      <c r="H9" s="184"/>
      <c r="I9" s="184"/>
      <c r="J9" s="183"/>
      <c r="K9" s="183"/>
      <c r="L9" s="183"/>
      <c r="M9" s="183"/>
      <c r="N9" s="351"/>
      <c r="O9" s="170"/>
      <c r="P9" s="311"/>
      <c r="Q9" s="311"/>
      <c r="R9" s="311"/>
      <c r="S9" s="171"/>
    </row>
    <row r="10" spans="1:35" ht="15" customHeight="1">
      <c r="A10" s="184" t="s">
        <v>7</v>
      </c>
      <c r="B10" s="184"/>
      <c r="C10" s="184"/>
      <c r="D10" s="183"/>
      <c r="E10" s="183"/>
      <c r="F10" s="183"/>
      <c r="G10" s="184" t="s">
        <v>11</v>
      </c>
      <c r="H10" s="184"/>
      <c r="I10" s="184"/>
      <c r="J10" s="189">
        <v>45200</v>
      </c>
      <c r="K10" s="183"/>
      <c r="L10" s="183"/>
      <c r="M10" s="183"/>
      <c r="N10" s="351"/>
      <c r="O10" s="170"/>
      <c r="P10" s="311"/>
      <c r="Q10" s="311"/>
      <c r="R10" s="311"/>
      <c r="S10" s="171"/>
    </row>
    <row r="11" spans="1:35" ht="15" customHeight="1">
      <c r="A11" s="184" t="s">
        <v>12</v>
      </c>
      <c r="B11" s="184"/>
      <c r="C11" s="184"/>
      <c r="D11" s="190">
        <v>45233</v>
      </c>
      <c r="E11" s="183"/>
      <c r="F11" s="183"/>
      <c r="G11" s="184" t="s">
        <v>13</v>
      </c>
      <c r="H11" s="184"/>
      <c r="I11" s="184"/>
      <c r="J11" s="183"/>
      <c r="K11" s="183"/>
      <c r="L11" s="183"/>
      <c r="M11" s="183"/>
      <c r="N11" s="351"/>
      <c r="O11" s="170"/>
      <c r="P11" s="311"/>
      <c r="Q11" s="311"/>
      <c r="R11" s="311"/>
      <c r="S11" s="171"/>
    </row>
    <row r="12" spans="1:35" ht="15" customHeight="1">
      <c r="A12" s="184" t="s">
        <v>14</v>
      </c>
      <c r="B12" s="184"/>
      <c r="C12" s="184"/>
      <c r="D12" s="183">
        <v>2280.46</v>
      </c>
      <c r="E12" s="183"/>
      <c r="F12" s="183"/>
      <c r="G12" s="184" t="s">
        <v>40</v>
      </c>
      <c r="H12" s="184"/>
      <c r="I12" s="184"/>
      <c r="J12" s="183">
        <f>G50+D12</f>
        <v>5290.84</v>
      </c>
      <c r="K12" s="183"/>
      <c r="L12" s="183"/>
      <c r="M12" s="183"/>
      <c r="N12" s="351"/>
      <c r="O12" s="170"/>
      <c r="P12" s="311"/>
      <c r="Q12" s="311"/>
      <c r="R12" s="311"/>
      <c r="S12" s="171"/>
    </row>
    <row r="13" spans="1:35" ht="15" customHeight="1">
      <c r="A13" s="292" t="s">
        <v>41</v>
      </c>
      <c r="B13" s="293"/>
      <c r="C13" s="294"/>
      <c r="D13" s="313">
        <v>31</v>
      </c>
      <c r="E13" s="314"/>
      <c r="F13" s="315"/>
      <c r="G13" s="292" t="s">
        <v>42</v>
      </c>
      <c r="H13" s="293"/>
      <c r="I13" s="294"/>
      <c r="J13" s="313">
        <v>30</v>
      </c>
      <c r="K13" s="314"/>
      <c r="L13" s="314"/>
      <c r="M13" s="315"/>
      <c r="N13" s="351"/>
      <c r="O13" s="170"/>
      <c r="P13" s="311"/>
      <c r="Q13" s="311"/>
      <c r="R13" s="311"/>
      <c r="S13" s="171"/>
    </row>
    <row r="14" spans="1:35" ht="15" customHeight="1">
      <c r="A14" s="292" t="s">
        <v>43</v>
      </c>
      <c r="B14" s="293"/>
      <c r="C14" s="294"/>
      <c r="D14" s="313">
        <v>20</v>
      </c>
      <c r="E14" s="314"/>
      <c r="F14" s="315"/>
      <c r="G14" s="292" t="s">
        <v>43</v>
      </c>
      <c r="H14" s="293"/>
      <c r="I14" s="294"/>
      <c r="J14" s="313">
        <f>D14</f>
        <v>20</v>
      </c>
      <c r="K14" s="314"/>
      <c r="L14" s="314"/>
      <c r="M14" s="315"/>
      <c r="N14" s="351"/>
      <c r="O14" s="170"/>
      <c r="P14" s="311"/>
      <c r="Q14" s="311"/>
      <c r="R14" s="311"/>
      <c r="S14" s="171"/>
    </row>
    <row r="15" spans="1:35" ht="15" customHeight="1">
      <c r="A15" s="292" t="s">
        <v>69</v>
      </c>
      <c r="B15" s="293"/>
      <c r="C15" s="294"/>
      <c r="D15" s="313">
        <f>D13-D14</f>
        <v>11</v>
      </c>
      <c r="E15" s="314"/>
      <c r="F15" s="315"/>
      <c r="G15" s="292" t="s">
        <v>69</v>
      </c>
      <c r="H15" s="293"/>
      <c r="I15" s="294"/>
      <c r="J15" s="313">
        <f>J13-J14</f>
        <v>10</v>
      </c>
      <c r="K15" s="314"/>
      <c r="L15" s="314"/>
      <c r="M15" s="315"/>
      <c r="N15" s="351"/>
      <c r="O15" s="170"/>
      <c r="P15" s="311"/>
      <c r="Q15" s="311"/>
      <c r="R15" s="311"/>
      <c r="S15" s="171"/>
    </row>
    <row r="16" spans="1:35" ht="15" customHeight="1">
      <c r="A16" s="292" t="s">
        <v>64</v>
      </c>
      <c r="B16" s="293"/>
      <c r="C16" s="294"/>
      <c r="D16" s="313">
        <v>19595.71</v>
      </c>
      <c r="E16" s="314"/>
      <c r="F16" s="315"/>
      <c r="G16" s="292" t="s">
        <v>63</v>
      </c>
      <c r="H16" s="293"/>
      <c r="I16" s="294"/>
      <c r="J16" s="316">
        <f>J12/D16</f>
        <v>0.26999991324631772</v>
      </c>
      <c r="K16" s="317"/>
      <c r="L16" s="317"/>
      <c r="M16" s="318"/>
      <c r="N16" s="351"/>
      <c r="O16" s="170"/>
      <c r="P16" s="311"/>
      <c r="Q16" s="311"/>
      <c r="R16" s="311"/>
      <c r="S16" s="171"/>
    </row>
    <row r="17" spans="1:19" ht="29.25" customHeight="1">
      <c r="A17" s="197" t="s">
        <v>8</v>
      </c>
      <c r="B17" s="197"/>
      <c r="C17" s="197"/>
      <c r="D17" s="198"/>
      <c r="E17" s="198"/>
      <c r="F17" s="198"/>
      <c r="G17" s="198"/>
      <c r="H17" s="198"/>
      <c r="I17" s="198"/>
      <c r="J17" s="198"/>
      <c r="K17" s="198"/>
      <c r="L17" s="198"/>
      <c r="M17" s="198"/>
      <c r="N17" s="352"/>
      <c r="O17" s="165"/>
      <c r="P17" s="312"/>
      <c r="Q17" s="312"/>
      <c r="R17" s="312"/>
      <c r="S17" s="166"/>
    </row>
    <row r="18" spans="1:19" ht="15.75">
      <c r="A18" s="195" t="s">
        <v>15</v>
      </c>
      <c r="B18" s="195"/>
      <c r="C18" s="195"/>
      <c r="D18" s="195"/>
      <c r="E18" s="195"/>
      <c r="F18" s="195"/>
      <c r="G18" s="195"/>
      <c r="H18" s="195"/>
      <c r="I18" s="195"/>
      <c r="J18" s="195"/>
      <c r="K18" s="195"/>
      <c r="L18" s="195"/>
      <c r="M18" s="195"/>
      <c r="N18" s="13"/>
      <c r="O18" s="168"/>
      <c r="P18" s="340"/>
      <c r="Q18" s="340"/>
      <c r="R18" s="340"/>
      <c r="S18" s="169"/>
    </row>
    <row r="19" spans="1:19" ht="15" customHeight="1">
      <c r="A19" s="214"/>
      <c r="B19" s="214"/>
      <c r="C19" s="257"/>
      <c r="D19" s="257"/>
      <c r="E19" s="257"/>
      <c r="F19" s="257"/>
      <c r="G19" s="178" t="s">
        <v>30</v>
      </c>
      <c r="H19" s="214" t="s">
        <v>31</v>
      </c>
      <c r="I19" s="212"/>
      <c r="J19" s="212"/>
      <c r="K19" s="212"/>
      <c r="L19" s="214" t="s">
        <v>32</v>
      </c>
      <c r="M19" s="212"/>
      <c r="N19" s="342"/>
      <c r="O19" s="163"/>
      <c r="P19" s="341"/>
      <c r="Q19" s="341"/>
      <c r="R19" s="341"/>
      <c r="S19" s="164"/>
    </row>
    <row r="20" spans="1:19">
      <c r="A20" s="214"/>
      <c r="B20" s="214"/>
      <c r="C20" s="257"/>
      <c r="D20" s="257"/>
      <c r="E20" s="257"/>
      <c r="F20" s="257"/>
      <c r="G20" s="178"/>
      <c r="H20" s="212"/>
      <c r="I20" s="212"/>
      <c r="J20" s="212"/>
      <c r="K20" s="212"/>
      <c r="L20" s="212"/>
      <c r="M20" s="212"/>
      <c r="N20" s="343"/>
      <c r="O20" s="170"/>
      <c r="P20" s="311"/>
      <c r="Q20" s="311"/>
      <c r="R20" s="311"/>
      <c r="S20" s="171"/>
    </row>
    <row r="21" spans="1:19" ht="30" customHeight="1">
      <c r="A21" s="214"/>
      <c r="B21" s="214"/>
      <c r="C21" s="257"/>
      <c r="D21" s="257"/>
      <c r="E21" s="257"/>
      <c r="F21" s="257"/>
      <c r="G21" s="178"/>
      <c r="H21" s="212"/>
      <c r="I21" s="212"/>
      <c r="J21" s="212"/>
      <c r="K21" s="212"/>
      <c r="L21" s="212"/>
      <c r="M21" s="212"/>
      <c r="N21" s="344"/>
      <c r="O21" s="165"/>
      <c r="P21" s="312"/>
      <c r="Q21" s="312"/>
      <c r="R21" s="312"/>
      <c r="S21" s="166"/>
    </row>
    <row r="22" spans="1:19" ht="15" customHeight="1">
      <c r="A22" s="192" t="s">
        <v>16</v>
      </c>
      <c r="B22" s="192"/>
      <c r="C22" s="184" t="s">
        <v>17</v>
      </c>
      <c r="D22" s="184"/>
      <c r="E22" s="184"/>
      <c r="F22" s="184"/>
      <c r="G22" s="61">
        <v>0</v>
      </c>
      <c r="H22" s="256">
        <f>$G22/$D$13*$D$14</f>
        <v>0</v>
      </c>
      <c r="I22" s="256"/>
      <c r="J22" s="256"/>
      <c r="K22" s="256"/>
      <c r="L22" s="256">
        <f>G22-H22</f>
        <v>0</v>
      </c>
      <c r="M22" s="256"/>
      <c r="N22" s="345"/>
      <c r="O22" s="163"/>
      <c r="P22" s="341"/>
      <c r="Q22" s="341"/>
      <c r="R22" s="341"/>
      <c r="S22" s="164"/>
    </row>
    <row r="23" spans="1:19" ht="15.75">
      <c r="A23" s="192"/>
      <c r="B23" s="192"/>
      <c r="C23" s="184" t="s">
        <v>18</v>
      </c>
      <c r="D23" s="184"/>
      <c r="E23" s="184"/>
      <c r="F23" s="184"/>
      <c r="G23" s="61">
        <v>0</v>
      </c>
      <c r="H23" s="256">
        <f t="shared" ref="H23:H38" si="0">$G23/$D$13*$D$14</f>
        <v>0</v>
      </c>
      <c r="I23" s="256"/>
      <c r="J23" s="256"/>
      <c r="K23" s="256"/>
      <c r="L23" s="256">
        <f t="shared" ref="L23:L38" si="1">G23-H23</f>
        <v>0</v>
      </c>
      <c r="M23" s="256"/>
      <c r="N23" s="346"/>
      <c r="O23" s="170"/>
      <c r="P23" s="311"/>
      <c r="Q23" s="311"/>
      <c r="R23" s="311"/>
      <c r="S23" s="171"/>
    </row>
    <row r="24" spans="1:19" ht="15.75">
      <c r="A24" s="192"/>
      <c r="B24" s="192"/>
      <c r="C24" s="184" t="s">
        <v>19</v>
      </c>
      <c r="D24" s="184"/>
      <c r="E24" s="184"/>
      <c r="F24" s="184"/>
      <c r="G24" s="61">
        <v>0</v>
      </c>
      <c r="H24" s="256">
        <f t="shared" si="0"/>
        <v>0</v>
      </c>
      <c r="I24" s="256"/>
      <c r="J24" s="256"/>
      <c r="K24" s="256"/>
      <c r="L24" s="256">
        <f t="shared" si="1"/>
        <v>0</v>
      </c>
      <c r="M24" s="256"/>
      <c r="N24" s="346"/>
      <c r="O24" s="170"/>
      <c r="P24" s="311"/>
      <c r="Q24" s="311"/>
      <c r="R24" s="311"/>
      <c r="S24" s="171"/>
    </row>
    <row r="25" spans="1:19" ht="15.75">
      <c r="A25" s="192"/>
      <c r="B25" s="192"/>
      <c r="C25" s="184" t="s">
        <v>20</v>
      </c>
      <c r="D25" s="184"/>
      <c r="E25" s="184"/>
      <c r="F25" s="184"/>
      <c r="G25" s="61">
        <v>0</v>
      </c>
      <c r="H25" s="256">
        <f t="shared" si="0"/>
        <v>0</v>
      </c>
      <c r="I25" s="256"/>
      <c r="J25" s="256"/>
      <c r="K25" s="256"/>
      <c r="L25" s="256">
        <f t="shared" si="1"/>
        <v>0</v>
      </c>
      <c r="M25" s="256"/>
      <c r="N25" s="346"/>
      <c r="O25" s="170"/>
      <c r="P25" s="311"/>
      <c r="Q25" s="311"/>
      <c r="R25" s="311"/>
      <c r="S25" s="171"/>
    </row>
    <row r="26" spans="1:19" ht="15.75">
      <c r="A26" s="192"/>
      <c r="B26" s="192"/>
      <c r="C26" s="184" t="s">
        <v>21</v>
      </c>
      <c r="D26" s="184"/>
      <c r="E26" s="184"/>
      <c r="F26" s="184"/>
      <c r="G26" s="61">
        <v>0</v>
      </c>
      <c r="H26" s="256">
        <f t="shared" si="0"/>
        <v>0</v>
      </c>
      <c r="I26" s="256"/>
      <c r="J26" s="256"/>
      <c r="K26" s="256"/>
      <c r="L26" s="256">
        <f t="shared" si="1"/>
        <v>0</v>
      </c>
      <c r="M26" s="256"/>
      <c r="N26" s="346"/>
      <c r="O26" s="170"/>
      <c r="P26" s="311"/>
      <c r="Q26" s="311"/>
      <c r="R26" s="311"/>
      <c r="S26" s="171"/>
    </row>
    <row r="27" spans="1:19" ht="15.75">
      <c r="A27" s="192"/>
      <c r="B27" s="192"/>
      <c r="C27" s="252" t="s">
        <v>100</v>
      </c>
      <c r="D27" s="252"/>
      <c r="E27" s="252"/>
      <c r="F27" s="252"/>
      <c r="G27" s="61">
        <v>1158.77</v>
      </c>
      <c r="H27" s="256">
        <f>G27</f>
        <v>1158.77</v>
      </c>
      <c r="I27" s="256"/>
      <c r="J27" s="256"/>
      <c r="K27" s="256"/>
      <c r="L27" s="256">
        <f t="shared" si="1"/>
        <v>0</v>
      </c>
      <c r="M27" s="256"/>
      <c r="N27" s="346"/>
      <c r="O27" s="170"/>
      <c r="P27" s="311"/>
      <c r="Q27" s="311"/>
      <c r="R27" s="311"/>
      <c r="S27" s="171"/>
    </row>
    <row r="28" spans="1:19" ht="15.75">
      <c r="A28" s="192"/>
      <c r="B28" s="192"/>
      <c r="C28" s="184" t="s">
        <v>101</v>
      </c>
      <c r="D28" s="184"/>
      <c r="E28" s="184"/>
      <c r="F28" s="184"/>
      <c r="G28" s="61">
        <v>637.25</v>
      </c>
      <c r="H28" s="256">
        <f>G28</f>
        <v>637.25</v>
      </c>
      <c r="I28" s="256"/>
      <c r="J28" s="256"/>
      <c r="K28" s="256"/>
      <c r="L28" s="256">
        <f t="shared" si="1"/>
        <v>0</v>
      </c>
      <c r="M28" s="256"/>
      <c r="N28" s="346"/>
      <c r="O28" s="170"/>
      <c r="P28" s="311"/>
      <c r="Q28" s="311"/>
      <c r="R28" s="311"/>
      <c r="S28" s="171"/>
    </row>
    <row r="29" spans="1:19" ht="15.75">
      <c r="A29" s="192"/>
      <c r="B29" s="192"/>
      <c r="C29" s="184" t="s">
        <v>107</v>
      </c>
      <c r="D29" s="184"/>
      <c r="E29" s="184"/>
      <c r="F29" s="184"/>
      <c r="G29" s="61">
        <v>0</v>
      </c>
      <c r="H29" s="256">
        <f>G29</f>
        <v>0</v>
      </c>
      <c r="I29" s="256"/>
      <c r="J29" s="256"/>
      <c r="K29" s="256"/>
      <c r="L29" s="256">
        <f t="shared" si="1"/>
        <v>0</v>
      </c>
      <c r="M29" s="256"/>
      <c r="N29" s="346"/>
      <c r="O29" s="170"/>
      <c r="P29" s="311"/>
      <c r="Q29" s="311"/>
      <c r="R29" s="311"/>
      <c r="S29" s="171"/>
    </row>
    <row r="30" spans="1:19" ht="15.75">
      <c r="A30" s="192"/>
      <c r="B30" s="192"/>
      <c r="C30" s="184" t="s">
        <v>22</v>
      </c>
      <c r="D30" s="184"/>
      <c r="E30" s="184"/>
      <c r="F30" s="184"/>
      <c r="G30" s="61">
        <v>0</v>
      </c>
      <c r="H30" s="256">
        <f>G30</f>
        <v>0</v>
      </c>
      <c r="I30" s="256"/>
      <c r="J30" s="256"/>
      <c r="K30" s="256"/>
      <c r="L30" s="256">
        <f t="shared" si="1"/>
        <v>0</v>
      </c>
      <c r="M30" s="256"/>
      <c r="N30" s="346"/>
      <c r="O30" s="170"/>
      <c r="P30" s="311"/>
      <c r="Q30" s="311"/>
      <c r="R30" s="311"/>
      <c r="S30" s="171"/>
    </row>
    <row r="31" spans="1:19" ht="15.75">
      <c r="A31" s="192"/>
      <c r="B31" s="192"/>
      <c r="C31" s="184" t="s">
        <v>23</v>
      </c>
      <c r="D31" s="184"/>
      <c r="E31" s="184"/>
      <c r="F31" s="184"/>
      <c r="G31" s="61">
        <v>0</v>
      </c>
      <c r="H31" s="256">
        <f t="shared" si="0"/>
        <v>0</v>
      </c>
      <c r="I31" s="256"/>
      <c r="J31" s="256"/>
      <c r="K31" s="256"/>
      <c r="L31" s="256">
        <f t="shared" si="1"/>
        <v>0</v>
      </c>
      <c r="M31" s="256"/>
      <c r="N31" s="346"/>
      <c r="O31" s="170"/>
      <c r="P31" s="311"/>
      <c r="Q31" s="311"/>
      <c r="R31" s="311"/>
      <c r="S31" s="171"/>
    </row>
    <row r="32" spans="1:19" ht="15.75">
      <c r="A32" s="192"/>
      <c r="B32" s="192"/>
      <c r="C32" s="184" t="s">
        <v>24</v>
      </c>
      <c r="D32" s="184"/>
      <c r="E32" s="184"/>
      <c r="F32" s="184"/>
      <c r="G32" s="61">
        <v>21987.5</v>
      </c>
      <c r="H32" s="256">
        <f t="shared" si="0"/>
        <v>14185.483870967742</v>
      </c>
      <c r="I32" s="256"/>
      <c r="J32" s="256"/>
      <c r="K32" s="256"/>
      <c r="L32" s="256">
        <f t="shared" si="1"/>
        <v>7802.0161290322576</v>
      </c>
      <c r="M32" s="256"/>
      <c r="N32" s="346"/>
      <c r="O32" s="170"/>
      <c r="P32" s="311"/>
      <c r="Q32" s="311"/>
      <c r="R32" s="311"/>
      <c r="S32" s="171"/>
    </row>
    <row r="33" spans="1:24" ht="15.75">
      <c r="A33" s="192"/>
      <c r="B33" s="192"/>
      <c r="C33" s="184" t="s">
        <v>25</v>
      </c>
      <c r="D33" s="184"/>
      <c r="E33" s="184"/>
      <c r="F33" s="184"/>
      <c r="G33" s="61">
        <v>11457.67</v>
      </c>
      <c r="H33" s="256">
        <f t="shared" si="0"/>
        <v>7392.0451612903234</v>
      </c>
      <c r="I33" s="256"/>
      <c r="J33" s="256"/>
      <c r="K33" s="256"/>
      <c r="L33" s="256">
        <f t="shared" si="1"/>
        <v>4065.6248387096766</v>
      </c>
      <c r="M33" s="256"/>
      <c r="N33" s="346"/>
      <c r="O33" s="170"/>
      <c r="P33" s="311"/>
      <c r="Q33" s="311"/>
      <c r="R33" s="311"/>
      <c r="S33" s="171"/>
    </row>
    <row r="34" spans="1:24" ht="15.75">
      <c r="A34" s="192"/>
      <c r="B34" s="192"/>
      <c r="C34" s="184" t="s">
        <v>26</v>
      </c>
      <c r="D34" s="184"/>
      <c r="E34" s="184"/>
      <c r="F34" s="184"/>
      <c r="G34" s="61">
        <v>0</v>
      </c>
      <c r="H34" s="256">
        <f t="shared" si="0"/>
        <v>0</v>
      </c>
      <c r="I34" s="256"/>
      <c r="J34" s="256"/>
      <c r="K34" s="256"/>
      <c r="L34" s="256">
        <f t="shared" si="1"/>
        <v>0</v>
      </c>
      <c r="M34" s="256"/>
      <c r="N34" s="346"/>
      <c r="O34" s="170"/>
      <c r="P34" s="311"/>
      <c r="Q34" s="311"/>
      <c r="R34" s="311"/>
      <c r="S34" s="171"/>
    </row>
    <row r="35" spans="1:24" ht="15.75">
      <c r="A35" s="192"/>
      <c r="B35" s="192"/>
      <c r="C35" s="184" t="s">
        <v>27</v>
      </c>
      <c r="D35" s="184"/>
      <c r="E35" s="184"/>
      <c r="F35" s="184"/>
      <c r="G35" s="61">
        <v>0</v>
      </c>
      <c r="H35" s="256">
        <f t="shared" si="0"/>
        <v>0</v>
      </c>
      <c r="I35" s="256"/>
      <c r="J35" s="256"/>
      <c r="K35" s="256"/>
      <c r="L35" s="256">
        <f t="shared" si="1"/>
        <v>0</v>
      </c>
      <c r="M35" s="256"/>
      <c r="N35" s="346"/>
      <c r="O35" s="170"/>
      <c r="P35" s="311"/>
      <c r="Q35" s="311"/>
      <c r="R35" s="311"/>
      <c r="S35" s="171"/>
    </row>
    <row r="36" spans="1:24" ht="15.75">
      <c r="A36" s="192"/>
      <c r="B36" s="192"/>
      <c r="C36" s="184" t="s">
        <v>28</v>
      </c>
      <c r="D36" s="184"/>
      <c r="E36" s="184"/>
      <c r="F36" s="184"/>
      <c r="G36" s="61">
        <v>0</v>
      </c>
      <c r="H36" s="256">
        <f t="shared" si="0"/>
        <v>0</v>
      </c>
      <c r="I36" s="256"/>
      <c r="J36" s="256"/>
      <c r="K36" s="256"/>
      <c r="L36" s="256">
        <f t="shared" si="1"/>
        <v>0</v>
      </c>
      <c r="M36" s="256"/>
      <c r="N36" s="346"/>
      <c r="O36" s="170"/>
      <c r="P36" s="311"/>
      <c r="Q36" s="311"/>
      <c r="R36" s="311"/>
      <c r="S36" s="171"/>
    </row>
    <row r="37" spans="1:24" ht="15.75">
      <c r="A37" s="192"/>
      <c r="B37" s="192"/>
      <c r="C37" s="184" t="s">
        <v>51</v>
      </c>
      <c r="D37" s="184"/>
      <c r="E37" s="184"/>
      <c r="F37" s="184"/>
      <c r="G37" s="61">
        <v>8138.89</v>
      </c>
      <c r="H37" s="256">
        <f t="shared" si="0"/>
        <v>5250.8967741935485</v>
      </c>
      <c r="I37" s="256"/>
      <c r="J37" s="256"/>
      <c r="K37" s="256"/>
      <c r="L37" s="256">
        <f t="shared" si="1"/>
        <v>2887.9932258064518</v>
      </c>
      <c r="M37" s="256"/>
      <c r="N37" s="346"/>
      <c r="O37" s="170"/>
      <c r="P37" s="311"/>
      <c r="Q37" s="311"/>
      <c r="R37" s="311"/>
      <c r="S37" s="171"/>
    </row>
    <row r="38" spans="1:24" ht="15.75">
      <c r="A38" s="192"/>
      <c r="B38" s="192"/>
      <c r="C38" s="184" t="s">
        <v>104</v>
      </c>
      <c r="D38" s="184"/>
      <c r="E38" s="184"/>
      <c r="F38" s="184"/>
      <c r="G38" s="61">
        <v>0</v>
      </c>
      <c r="H38" s="256">
        <f t="shared" si="0"/>
        <v>0</v>
      </c>
      <c r="I38" s="256"/>
      <c r="J38" s="256"/>
      <c r="K38" s="256"/>
      <c r="L38" s="256">
        <f t="shared" si="1"/>
        <v>0</v>
      </c>
      <c r="M38" s="256"/>
      <c r="N38" s="346"/>
      <c r="O38" s="170"/>
      <c r="P38" s="311"/>
      <c r="Q38" s="311"/>
      <c r="R38" s="311"/>
      <c r="S38" s="171"/>
    </row>
    <row r="39" spans="1:24" ht="18.75">
      <c r="A39" s="319" t="s">
        <v>33</v>
      </c>
      <c r="B39" s="320"/>
      <c r="C39" s="313"/>
      <c r="D39" s="314"/>
      <c r="E39" s="314"/>
      <c r="F39" s="315"/>
      <c r="G39" s="61">
        <f>SUM(G22:G38)</f>
        <v>43380.08</v>
      </c>
      <c r="H39" s="321">
        <f>SUM(H22:K38)</f>
        <v>28624.445806451615</v>
      </c>
      <c r="I39" s="314"/>
      <c r="J39" s="314"/>
      <c r="K39" s="315"/>
      <c r="L39" s="304">
        <f>G39-H39</f>
        <v>14755.634193548387</v>
      </c>
      <c r="M39" s="304"/>
      <c r="N39" s="26">
        <v>1</v>
      </c>
      <c r="O39" s="170"/>
      <c r="P39" s="311"/>
      <c r="Q39" s="311"/>
      <c r="R39" s="311"/>
      <c r="S39" s="171"/>
    </row>
    <row r="40" spans="1:24" ht="15.75">
      <c r="A40" s="195" t="s">
        <v>39</v>
      </c>
      <c r="B40" s="195"/>
      <c r="C40" s="195"/>
      <c r="D40" s="195"/>
      <c r="E40" s="195"/>
      <c r="F40" s="195"/>
      <c r="G40" s="195"/>
      <c r="H40" s="195"/>
      <c r="I40" s="195"/>
      <c r="J40" s="195"/>
      <c r="K40" s="195"/>
      <c r="L40" s="195"/>
      <c r="M40" s="195"/>
      <c r="N40" s="13"/>
      <c r="O40" s="165"/>
      <c r="P40" s="312"/>
      <c r="Q40" s="312"/>
      <c r="R40" s="312"/>
      <c r="S40" s="166"/>
    </row>
    <row r="41" spans="1:24" ht="73.5" customHeight="1">
      <c r="A41" s="214"/>
      <c r="B41" s="214"/>
      <c r="C41" s="322" t="s">
        <v>35</v>
      </c>
      <c r="D41" s="323"/>
      <c r="E41" s="323"/>
      <c r="F41" s="324"/>
      <c r="G41" s="68" t="s">
        <v>36</v>
      </c>
      <c r="H41" s="325" t="s">
        <v>37</v>
      </c>
      <c r="I41" s="326"/>
      <c r="J41" s="326"/>
      <c r="K41" s="327"/>
      <c r="L41" s="325" t="s">
        <v>38</v>
      </c>
      <c r="M41" s="327"/>
      <c r="N41" s="72"/>
      <c r="O41" s="68" t="s">
        <v>70</v>
      </c>
      <c r="P41" s="68" t="s">
        <v>71</v>
      </c>
      <c r="Q41" s="68" t="s">
        <v>61</v>
      </c>
      <c r="R41" s="68" t="s">
        <v>188</v>
      </c>
      <c r="S41" s="1"/>
    </row>
    <row r="42" spans="1:24" ht="15" customHeight="1">
      <c r="A42" s="204" t="s">
        <v>34</v>
      </c>
      <c r="B42" s="204"/>
      <c r="C42" s="252" t="s">
        <v>93</v>
      </c>
      <c r="D42" s="252"/>
      <c r="E42" s="252"/>
      <c r="F42" s="252"/>
      <c r="G42" s="69">
        <v>1879.27</v>
      </c>
      <c r="H42" s="328">
        <f>$G42/$J$13*$J$14</f>
        <v>1252.8466666666666</v>
      </c>
      <c r="I42" s="329"/>
      <c r="J42" s="329"/>
      <c r="K42" s="330"/>
      <c r="L42" s="328">
        <f>G42-H42</f>
        <v>626.4233333333334</v>
      </c>
      <c r="M42" s="330"/>
      <c r="N42" s="345"/>
      <c r="O42" s="359">
        <f>H42+H43</f>
        <v>2107.06</v>
      </c>
      <c r="P42" s="1"/>
      <c r="Q42" s="236">
        <f>L42+L43</f>
        <v>1053.5300000000002</v>
      </c>
      <c r="R42" s="1"/>
      <c r="S42" s="1"/>
    </row>
    <row r="43" spans="1:24" ht="15.75">
      <c r="A43" s="204"/>
      <c r="B43" s="204"/>
      <c r="C43" s="252" t="s">
        <v>92</v>
      </c>
      <c r="D43" s="252"/>
      <c r="E43" s="252"/>
      <c r="F43" s="252"/>
      <c r="G43" s="69">
        <v>1281.32</v>
      </c>
      <c r="H43" s="328">
        <f t="shared" ref="H43:H45" si="2">$G43/$J$13*$J$14</f>
        <v>854.21333333333325</v>
      </c>
      <c r="I43" s="329"/>
      <c r="J43" s="329"/>
      <c r="K43" s="330"/>
      <c r="L43" s="328">
        <f t="shared" ref="L43:L45" si="3">G43-H43</f>
        <v>427.10666666666668</v>
      </c>
      <c r="M43" s="330"/>
      <c r="N43" s="346"/>
      <c r="O43" s="360"/>
      <c r="P43" s="1"/>
      <c r="Q43" s="198"/>
      <c r="R43" s="1"/>
      <c r="S43" s="1"/>
    </row>
    <row r="44" spans="1:24" ht="15.75">
      <c r="A44" s="204"/>
      <c r="B44" s="204"/>
      <c r="C44" s="252" t="s">
        <v>94</v>
      </c>
      <c r="D44" s="252"/>
      <c r="E44" s="252"/>
      <c r="F44" s="252"/>
      <c r="G44" s="69">
        <v>1537.58</v>
      </c>
      <c r="H44" s="328">
        <f t="shared" si="2"/>
        <v>1025.0533333333333</v>
      </c>
      <c r="I44" s="329"/>
      <c r="J44" s="329"/>
      <c r="K44" s="330"/>
      <c r="L44" s="328">
        <f t="shared" si="3"/>
        <v>512.52666666666664</v>
      </c>
      <c r="M44" s="330"/>
      <c r="N44" s="346"/>
      <c r="O44" s="1"/>
      <c r="P44" s="359">
        <f>H44+H45</f>
        <v>1594.5266666666666</v>
      </c>
      <c r="Q44" s="1"/>
      <c r="R44" s="353">
        <f>L44+L45</f>
        <v>797.26333333333332</v>
      </c>
      <c r="S44" s="285">
        <v>2</v>
      </c>
      <c r="T44" s="12"/>
      <c r="U44" s="12"/>
      <c r="V44" s="12"/>
      <c r="W44" s="12"/>
      <c r="X44" s="12"/>
    </row>
    <row r="45" spans="1:24" ht="15.75">
      <c r="A45" s="204"/>
      <c r="B45" s="204"/>
      <c r="C45" s="252" t="s">
        <v>91</v>
      </c>
      <c r="D45" s="252"/>
      <c r="E45" s="252"/>
      <c r="F45" s="252"/>
      <c r="G45" s="69">
        <v>854.21</v>
      </c>
      <c r="H45" s="328">
        <f t="shared" si="2"/>
        <v>569.47333333333336</v>
      </c>
      <c r="I45" s="329"/>
      <c r="J45" s="329"/>
      <c r="K45" s="330"/>
      <c r="L45" s="328">
        <f t="shared" si="3"/>
        <v>284.73666666666668</v>
      </c>
      <c r="M45" s="330"/>
      <c r="N45" s="346"/>
      <c r="O45" s="1"/>
      <c r="P45" s="360"/>
      <c r="Q45" s="1"/>
      <c r="R45" s="200"/>
      <c r="S45" s="285"/>
      <c r="T45" s="12"/>
      <c r="U45" s="12"/>
      <c r="V45" s="12"/>
      <c r="W45" s="12"/>
      <c r="X45" s="12"/>
    </row>
    <row r="46" spans="1:24" ht="15.75">
      <c r="A46" s="319" t="s">
        <v>33</v>
      </c>
      <c r="B46" s="320"/>
      <c r="C46" s="332"/>
      <c r="D46" s="333"/>
      <c r="E46" s="333"/>
      <c r="F46" s="334"/>
      <c r="G46" s="69"/>
      <c r="H46" s="328"/>
      <c r="I46" s="329"/>
      <c r="J46" s="329"/>
      <c r="K46" s="330"/>
      <c r="L46" s="335">
        <f>SUM(L42:M45)</f>
        <v>1850.7933333333335</v>
      </c>
      <c r="M46" s="336"/>
      <c r="N46" s="15"/>
      <c r="O46" s="170"/>
      <c r="P46" s="311"/>
      <c r="Q46" s="311"/>
      <c r="R46" s="311"/>
      <c r="S46" s="171"/>
    </row>
    <row r="47" spans="1:24" ht="15.75">
      <c r="A47" s="195" t="s">
        <v>44</v>
      </c>
      <c r="B47" s="195"/>
      <c r="C47" s="195"/>
      <c r="D47" s="195"/>
      <c r="E47" s="195"/>
      <c r="F47" s="195"/>
      <c r="G47" s="195"/>
      <c r="H47" s="195"/>
      <c r="I47" s="195"/>
      <c r="J47" s="195"/>
      <c r="K47" s="195"/>
      <c r="L47" s="195"/>
      <c r="M47" s="195"/>
      <c r="N47" s="34"/>
      <c r="O47" s="170"/>
      <c r="P47" s="311"/>
      <c r="Q47" s="311"/>
      <c r="R47" s="311"/>
      <c r="S47" s="171"/>
    </row>
    <row r="48" spans="1:24" ht="15" customHeight="1">
      <c r="A48" s="192" t="s">
        <v>45</v>
      </c>
      <c r="B48" s="192"/>
      <c r="C48" s="212" t="s">
        <v>46</v>
      </c>
      <c r="D48" s="212"/>
      <c r="E48" s="212"/>
      <c r="F48" s="212"/>
      <c r="G48" s="214" t="s">
        <v>47</v>
      </c>
      <c r="H48" s="363" t="s">
        <v>65</v>
      </c>
      <c r="I48" s="364"/>
      <c r="J48" s="363" t="s">
        <v>106</v>
      </c>
      <c r="K48" s="364"/>
      <c r="L48" s="214" t="s">
        <v>48</v>
      </c>
      <c r="M48" s="214"/>
      <c r="N48" s="348"/>
      <c r="O48" s="170"/>
      <c r="P48" s="311"/>
      <c r="Q48" s="311"/>
      <c r="R48" s="311"/>
      <c r="S48" s="171"/>
    </row>
    <row r="49" spans="1:19" ht="66" customHeight="1">
      <c r="A49" s="192"/>
      <c r="B49" s="192"/>
      <c r="C49" s="212"/>
      <c r="D49" s="212"/>
      <c r="E49" s="212"/>
      <c r="F49" s="212"/>
      <c r="G49" s="214"/>
      <c r="H49" s="365"/>
      <c r="I49" s="366"/>
      <c r="J49" s="365"/>
      <c r="K49" s="366"/>
      <c r="L49" s="214"/>
      <c r="M49" s="214"/>
      <c r="N49" s="349"/>
      <c r="O49" s="170"/>
      <c r="P49" s="311"/>
      <c r="Q49" s="311"/>
      <c r="R49" s="311"/>
      <c r="S49" s="171"/>
    </row>
    <row r="50" spans="1:19" ht="15.75">
      <c r="A50" s="192"/>
      <c r="B50" s="192"/>
      <c r="C50" s="184" t="s">
        <v>49</v>
      </c>
      <c r="D50" s="184"/>
      <c r="E50" s="184"/>
      <c r="F50" s="184"/>
      <c r="G50" s="70">
        <v>3010.38</v>
      </c>
      <c r="H50" s="321">
        <f>H32-(H44+H45)</f>
        <v>12590.957204301076</v>
      </c>
      <c r="I50" s="361"/>
      <c r="J50" s="321">
        <f>(H50*J16)-D12</f>
        <v>1119.0973528493896</v>
      </c>
      <c r="K50" s="361"/>
      <c r="L50" s="256">
        <f>IF(J50&lt;=0,G50,G50-J50)</f>
        <v>1891.2826471506105</v>
      </c>
      <c r="M50" s="256"/>
      <c r="N50" s="345"/>
      <c r="O50" s="170"/>
      <c r="P50" s="311"/>
      <c r="Q50" s="311"/>
      <c r="R50" s="311"/>
      <c r="S50" s="171"/>
    </row>
    <row r="51" spans="1:19" ht="15.75">
      <c r="A51" s="192"/>
      <c r="B51" s="192"/>
      <c r="C51" s="184" t="s">
        <v>50</v>
      </c>
      <c r="D51" s="184"/>
      <c r="E51" s="184"/>
      <c r="F51" s="184"/>
      <c r="G51" s="70">
        <v>213.81</v>
      </c>
      <c r="H51" s="321"/>
      <c r="I51" s="361"/>
      <c r="J51" s="321">
        <f>G51</f>
        <v>213.81</v>
      </c>
      <c r="K51" s="361"/>
      <c r="L51" s="256">
        <f>G51-J51</f>
        <v>0</v>
      </c>
      <c r="M51" s="256"/>
      <c r="N51" s="347"/>
      <c r="O51" s="170"/>
      <c r="P51" s="311"/>
      <c r="Q51" s="311"/>
      <c r="R51" s="311"/>
      <c r="S51" s="171"/>
    </row>
    <row r="52" spans="1:19" ht="18.75">
      <c r="A52" s="200" t="s">
        <v>33</v>
      </c>
      <c r="B52" s="200"/>
      <c r="C52" s="183"/>
      <c r="D52" s="183"/>
      <c r="E52" s="183"/>
      <c r="F52" s="183"/>
      <c r="G52" s="70"/>
      <c r="H52" s="256"/>
      <c r="I52" s="256"/>
      <c r="J52" s="256"/>
      <c r="K52" s="256"/>
      <c r="L52" s="304">
        <f>SUM(L50+L51)</f>
        <v>1891.2826471506105</v>
      </c>
      <c r="M52" s="304"/>
      <c r="N52" s="26">
        <v>3</v>
      </c>
      <c r="O52" s="170"/>
      <c r="P52" s="311"/>
      <c r="Q52" s="311"/>
      <c r="R52" s="311"/>
      <c r="S52" s="171"/>
    </row>
    <row r="53" spans="1:19" s="59" customFormat="1" ht="18.75" customHeight="1">
      <c r="A53" s="195" t="s">
        <v>117</v>
      </c>
      <c r="B53" s="195"/>
      <c r="C53" s="195"/>
      <c r="D53" s="195"/>
      <c r="E53" s="195"/>
      <c r="F53" s="195"/>
      <c r="G53" s="195"/>
      <c r="H53" s="195"/>
      <c r="I53" s="195"/>
      <c r="J53" s="195"/>
      <c r="K53" s="195"/>
      <c r="L53" s="195"/>
      <c r="M53" s="195"/>
      <c r="N53" s="58"/>
      <c r="O53" s="170"/>
      <c r="P53" s="311"/>
      <c r="Q53" s="311"/>
      <c r="R53" s="311"/>
      <c r="S53" s="171"/>
    </row>
    <row r="54" spans="1:19">
      <c r="A54" s="192" t="s">
        <v>103</v>
      </c>
      <c r="B54" s="192"/>
      <c r="C54" s="299" t="s">
        <v>72</v>
      </c>
      <c r="D54" s="300"/>
      <c r="E54" s="300"/>
      <c r="F54" s="300"/>
      <c r="G54" s="213">
        <f>L39-(R44+L52)</f>
        <v>12067.088213064442</v>
      </c>
      <c r="H54" s="213"/>
      <c r="I54" s="213"/>
      <c r="J54" s="213"/>
      <c r="K54" s="213"/>
      <c r="L54" s="213"/>
      <c r="M54" s="213"/>
      <c r="N54" s="238"/>
      <c r="O54" s="170"/>
      <c r="P54" s="311"/>
      <c r="Q54" s="311"/>
      <c r="R54" s="311"/>
      <c r="S54" s="171"/>
    </row>
    <row r="55" spans="1:19">
      <c r="A55" s="192"/>
      <c r="B55" s="192"/>
      <c r="C55" s="300"/>
      <c r="D55" s="300"/>
      <c r="E55" s="300"/>
      <c r="F55" s="300"/>
      <c r="G55" s="213"/>
      <c r="H55" s="213"/>
      <c r="I55" s="213"/>
      <c r="J55" s="213"/>
      <c r="K55" s="213"/>
      <c r="L55" s="213"/>
      <c r="M55" s="213"/>
      <c r="N55" s="239"/>
      <c r="O55" s="165"/>
      <c r="P55" s="312"/>
      <c r="Q55" s="312"/>
      <c r="R55" s="312"/>
      <c r="S55" s="166"/>
    </row>
    <row r="58" spans="1:19" ht="42.75" customHeight="1">
      <c r="A58" s="281" t="s">
        <v>182</v>
      </c>
      <c r="B58" s="281"/>
      <c r="C58" s="281"/>
      <c r="D58" s="281"/>
      <c r="F58" s="282" t="s">
        <v>183</v>
      </c>
      <c r="G58" s="282"/>
      <c r="H58" s="282"/>
      <c r="I58" s="282"/>
      <c r="J58" s="282"/>
      <c r="L58" s="234" t="s">
        <v>186</v>
      </c>
      <c r="M58" s="234"/>
      <c r="N58" s="234"/>
      <c r="O58" s="234"/>
    </row>
    <row r="59" spans="1:19">
      <c r="A59" s="205" t="s">
        <v>54</v>
      </c>
      <c r="B59" s="205"/>
      <c r="C59" s="205"/>
      <c r="D59" s="125">
        <f>H32</f>
        <v>14185.483870967742</v>
      </c>
      <c r="F59" s="205" t="s">
        <v>65</v>
      </c>
      <c r="G59" s="205"/>
      <c r="H59" s="205"/>
      <c r="I59" s="205"/>
      <c r="J59" s="125">
        <f>D16/D13*D14</f>
        <v>12642.393548387097</v>
      </c>
    </row>
    <row r="60" spans="1:19">
      <c r="A60" s="205" t="s">
        <v>55</v>
      </c>
      <c r="B60" s="205"/>
      <c r="C60" s="205"/>
      <c r="D60" s="125">
        <f>H44+H45</f>
        <v>1594.5266666666666</v>
      </c>
      <c r="F60" s="209" t="s">
        <v>66</v>
      </c>
      <c r="G60" s="209"/>
      <c r="H60" s="209"/>
      <c r="I60" s="209"/>
      <c r="J60" s="125">
        <f>(J59*J16)-D12</f>
        <v>1132.985161290323</v>
      </c>
    </row>
    <row r="61" spans="1:19" ht="37.5">
      <c r="A61" s="205" t="s">
        <v>56</v>
      </c>
      <c r="B61" s="205"/>
      <c r="C61" s="205"/>
      <c r="D61" s="125">
        <f>D59-D60</f>
        <v>12590.957204301076</v>
      </c>
      <c r="F61" s="205" t="s">
        <v>67</v>
      </c>
      <c r="G61" s="205"/>
      <c r="H61" s="205"/>
      <c r="I61" s="205"/>
      <c r="J61" s="127">
        <f>IF(J60&lt;=0,G50,G50-J60)</f>
        <v>1877.3948387096771</v>
      </c>
      <c r="K61" s="133" t="s">
        <v>184</v>
      </c>
    </row>
    <row r="62" spans="1:19">
      <c r="A62" s="205" t="s">
        <v>57</v>
      </c>
      <c r="B62" s="205"/>
      <c r="C62" s="205"/>
      <c r="D62" s="126">
        <v>0.27</v>
      </c>
      <c r="F62" s="206"/>
      <c r="G62" s="206"/>
      <c r="H62" s="206"/>
      <c r="I62" s="5"/>
    </row>
    <row r="63" spans="1:19">
      <c r="A63" s="205" t="s">
        <v>58</v>
      </c>
      <c r="B63" s="205"/>
      <c r="C63" s="205"/>
      <c r="D63" s="125">
        <f>(D61*D62)-D12</f>
        <v>1119.0984451612908</v>
      </c>
      <c r="F63" s="206"/>
      <c r="G63" s="206"/>
      <c r="H63" s="206"/>
      <c r="I63" s="4"/>
    </row>
    <row r="64" spans="1:19" ht="30">
      <c r="A64" s="205" t="s">
        <v>59</v>
      </c>
      <c r="B64" s="205"/>
      <c r="C64" s="205"/>
      <c r="D64" s="127">
        <f>IF(D63&lt;=0,G50,G50-D63)</f>
        <v>1891.2815548387093</v>
      </c>
      <c r="E64" s="131" t="s">
        <v>185</v>
      </c>
      <c r="F64" s="206"/>
      <c r="G64" s="206"/>
      <c r="H64" s="206"/>
      <c r="I64" s="7"/>
    </row>
  </sheetData>
  <mergeCells count="191">
    <mergeCell ref="L58:O58"/>
    <mergeCell ref="A1:S1"/>
    <mergeCell ref="A53:M53"/>
    <mergeCell ref="A7:C7"/>
    <mergeCell ref="D7:F7"/>
    <mergeCell ref="G7:I7"/>
    <mergeCell ref="J7:M7"/>
    <mergeCell ref="A8:C8"/>
    <mergeCell ref="D8:F8"/>
    <mergeCell ref="G8:I8"/>
    <mergeCell ref="J8:M8"/>
    <mergeCell ref="A4:S4"/>
    <mergeCell ref="A5:M5"/>
    <mergeCell ref="N5:N17"/>
    <mergeCell ref="O5:S5"/>
    <mergeCell ref="A6:C6"/>
    <mergeCell ref="D6:F6"/>
    <mergeCell ref="G6:I6"/>
    <mergeCell ref="J6:M6"/>
    <mergeCell ref="O6:S17"/>
    <mergeCell ref="A11:C11"/>
    <mergeCell ref="D11:F11"/>
    <mergeCell ref="G11:I11"/>
    <mergeCell ref="J11:M11"/>
    <mergeCell ref="A12:C12"/>
    <mergeCell ref="D12:F12"/>
    <mergeCell ref="G12:I12"/>
    <mergeCell ref="J12:M12"/>
    <mergeCell ref="A9:C9"/>
    <mergeCell ref="D9:F9"/>
    <mergeCell ref="G9:I9"/>
    <mergeCell ref="J9:M9"/>
    <mergeCell ref="A10:C10"/>
    <mergeCell ref="D10:F10"/>
    <mergeCell ref="G10:I10"/>
    <mergeCell ref="J10:M10"/>
    <mergeCell ref="A15:C15"/>
    <mergeCell ref="D15:F15"/>
    <mergeCell ref="G15:I15"/>
    <mergeCell ref="J15:M15"/>
    <mergeCell ref="A16:C16"/>
    <mergeCell ref="D16:F16"/>
    <mergeCell ref="G16:I16"/>
    <mergeCell ref="J16:M16"/>
    <mergeCell ref="A13:C13"/>
    <mergeCell ref="D13:F13"/>
    <mergeCell ref="G13:I13"/>
    <mergeCell ref="J13:M13"/>
    <mergeCell ref="A14:C14"/>
    <mergeCell ref="D14:F14"/>
    <mergeCell ref="G14:I14"/>
    <mergeCell ref="J14:M14"/>
    <mergeCell ref="A17:C17"/>
    <mergeCell ref="D17:M17"/>
    <mergeCell ref="A18:M18"/>
    <mergeCell ref="O18:S18"/>
    <mergeCell ref="A19:B21"/>
    <mergeCell ref="C19:F21"/>
    <mergeCell ref="G19:G21"/>
    <mergeCell ref="H19:K21"/>
    <mergeCell ref="L19:M21"/>
    <mergeCell ref="N19:N21"/>
    <mergeCell ref="O19:S21"/>
    <mergeCell ref="N22:N38"/>
    <mergeCell ref="O22:S40"/>
    <mergeCell ref="C23:F23"/>
    <mergeCell ref="H23:K23"/>
    <mergeCell ref="L23:M23"/>
    <mergeCell ref="C26:F26"/>
    <mergeCell ref="H26:K26"/>
    <mergeCell ref="L26:M26"/>
    <mergeCell ref="C27:F27"/>
    <mergeCell ref="H27:K27"/>
    <mergeCell ref="L27:M27"/>
    <mergeCell ref="C24:F24"/>
    <mergeCell ref="H24:K24"/>
    <mergeCell ref="L24:M24"/>
    <mergeCell ref="C25:F25"/>
    <mergeCell ref="H25:K25"/>
    <mergeCell ref="L25:M25"/>
    <mergeCell ref="C30:F30"/>
    <mergeCell ref="H30:K30"/>
    <mergeCell ref="L30:M30"/>
    <mergeCell ref="C31:F31"/>
    <mergeCell ref="H31:K31"/>
    <mergeCell ref="L31:M31"/>
    <mergeCell ref="C28:F28"/>
    <mergeCell ref="L34:M34"/>
    <mergeCell ref="C35:F35"/>
    <mergeCell ref="H35:K35"/>
    <mergeCell ref="L35:M35"/>
    <mergeCell ref="C32:F32"/>
    <mergeCell ref="H32:K32"/>
    <mergeCell ref="L32:M32"/>
    <mergeCell ref="C33:F33"/>
    <mergeCell ref="H33:K33"/>
    <mergeCell ref="L33:M33"/>
    <mergeCell ref="A39:B39"/>
    <mergeCell ref="C39:F39"/>
    <mergeCell ref="H39:K39"/>
    <mergeCell ref="L39:M39"/>
    <mergeCell ref="A22:B38"/>
    <mergeCell ref="C22:F22"/>
    <mergeCell ref="H22:K22"/>
    <mergeCell ref="L22:M22"/>
    <mergeCell ref="C38:F38"/>
    <mergeCell ref="H38:K38"/>
    <mergeCell ref="L38:M38"/>
    <mergeCell ref="C36:F36"/>
    <mergeCell ref="H36:K36"/>
    <mergeCell ref="L36:M36"/>
    <mergeCell ref="C37:F37"/>
    <mergeCell ref="H37:K37"/>
    <mergeCell ref="L37:M37"/>
    <mergeCell ref="H28:K28"/>
    <mergeCell ref="L28:M28"/>
    <mergeCell ref="C29:F29"/>
    <mergeCell ref="H29:K29"/>
    <mergeCell ref="L29:M29"/>
    <mergeCell ref="C34:F34"/>
    <mergeCell ref="H34:K34"/>
    <mergeCell ref="A40:M40"/>
    <mergeCell ref="A41:B41"/>
    <mergeCell ref="C41:F41"/>
    <mergeCell ref="H41:K41"/>
    <mergeCell ref="L41:M41"/>
    <mergeCell ref="A42:B45"/>
    <mergeCell ref="C42:F42"/>
    <mergeCell ref="H42:K42"/>
    <mergeCell ref="L42:M42"/>
    <mergeCell ref="R44:R45"/>
    <mergeCell ref="S44:S45"/>
    <mergeCell ref="C45:F45"/>
    <mergeCell ref="H45:K45"/>
    <mergeCell ref="L45:M45"/>
    <mergeCell ref="O46:S55"/>
    <mergeCell ref="L48:M49"/>
    <mergeCell ref="N42:N45"/>
    <mergeCell ref="O42:O43"/>
    <mergeCell ref="Q42:Q43"/>
    <mergeCell ref="C43:F43"/>
    <mergeCell ref="H43:K43"/>
    <mergeCell ref="L43:M43"/>
    <mergeCell ref="C44:F44"/>
    <mergeCell ref="H44:K44"/>
    <mergeCell ref="L44:M44"/>
    <mergeCell ref="P44:P45"/>
    <mergeCell ref="N50:N51"/>
    <mergeCell ref="N48:N49"/>
    <mergeCell ref="A46:B46"/>
    <mergeCell ref="C46:F46"/>
    <mergeCell ref="H46:K46"/>
    <mergeCell ref="L46:M46"/>
    <mergeCell ref="A47:M47"/>
    <mergeCell ref="A48:B51"/>
    <mergeCell ref="C48:F49"/>
    <mergeCell ref="G48:G49"/>
    <mergeCell ref="H48:I49"/>
    <mergeCell ref="J48:K49"/>
    <mergeCell ref="C50:F50"/>
    <mergeCell ref="H50:I50"/>
    <mergeCell ref="J50:K50"/>
    <mergeCell ref="L50:M50"/>
    <mergeCell ref="C51:F51"/>
    <mergeCell ref="H51:I51"/>
    <mergeCell ref="J51:K51"/>
    <mergeCell ref="L51:M51"/>
    <mergeCell ref="U1:V1"/>
    <mergeCell ref="A2:S2"/>
    <mergeCell ref="A64:C64"/>
    <mergeCell ref="F64:H64"/>
    <mergeCell ref="A61:C61"/>
    <mergeCell ref="F61:I61"/>
    <mergeCell ref="A62:C62"/>
    <mergeCell ref="F62:H62"/>
    <mergeCell ref="A63:C63"/>
    <mergeCell ref="F63:H63"/>
    <mergeCell ref="N54:N55"/>
    <mergeCell ref="A58:D58"/>
    <mergeCell ref="F58:J58"/>
    <mergeCell ref="A59:C59"/>
    <mergeCell ref="F59:I59"/>
    <mergeCell ref="A60:C60"/>
    <mergeCell ref="F60:I60"/>
    <mergeCell ref="A52:B52"/>
    <mergeCell ref="C52:F52"/>
    <mergeCell ref="H52:K52"/>
    <mergeCell ref="L52:M52"/>
    <mergeCell ref="A54:B55"/>
    <mergeCell ref="C54:F55"/>
    <mergeCell ref="G54:M55"/>
  </mergeCells>
  <hyperlinks>
    <hyperlink ref="U1:V1" location="İÇİNDEKİLER!A1" display="İÇİNDEKİLER"/>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25</vt:i4>
      </vt:variant>
      <vt:variant>
        <vt:lpstr>Adlandırılmış Aralıklar</vt:lpstr>
      </vt:variant>
      <vt:variant>
        <vt:i4>1</vt:i4>
      </vt:variant>
    </vt:vector>
  </HeadingPairs>
  <TitlesOfParts>
    <vt:vector size="26" baseType="lpstr">
      <vt:lpstr>İÇİNDEKİLER</vt:lpstr>
      <vt:lpstr>1- 5510MSonEr(666)(ay30gün)</vt:lpstr>
      <vt:lpstr>2- 5510ASKGİTME(666)(AY30)</vt:lpstr>
      <vt:lpstr>3- 5510MSE(666)(ay30gündeğil)</vt:lpstr>
      <vt:lpstr>4- 5510ASKGİTME(666)AY30DĞL</vt:lpstr>
      <vt:lpstr>5- 5510MSonEr (666)(ay30gün)</vt:lpstr>
      <vt:lpstr>6- 5510ASGİTME(666)AY30</vt:lpstr>
      <vt:lpstr>7- 5510MSonEr(666)ay30gündğ)</vt:lpstr>
      <vt:lpstr>8- 5510ASGİTME(666)AY30DĞL</vt:lpstr>
      <vt:lpstr>9- 5510AYLKSZİZN666AY30</vt:lpstr>
      <vt:lpstr>10- 5510ASGİT666AY30</vt:lpstr>
      <vt:lpstr>11- 5510AYLKSZİZN666AY30DĞL</vt:lpstr>
      <vt:lpstr>12- 5510ASGİT666AY30DĞL</vt:lpstr>
      <vt:lpstr>13- 5510AYLKSZİZN666AY30</vt:lpstr>
      <vt:lpstr>14- 5510ASGİT666AY30</vt:lpstr>
      <vt:lpstr>15- 5510AYLKSZİZN666AY31</vt:lpstr>
      <vt:lpstr>16- 5510ASGİT666AY30DĞL</vt:lpstr>
      <vt:lpstr>17- 5510GRVUZKLŞTRMA</vt:lpstr>
      <vt:lpstr>18- 5510GRVUZKLŞTRMA</vt:lpstr>
      <vt:lpstr>19- 5434MemSonaErmesi(666)</vt:lpstr>
      <vt:lpstr>20- 5434MemSonaErmesi(Dok)</vt:lpstr>
      <vt:lpstr>21- 5434 Aylıksız İzin (666)</vt:lpstr>
      <vt:lpstr>22- 5434 Aylıksız İzin (Dok)</vt:lpstr>
      <vt:lpstr>23- 5434 GÖREVDEN UZAK. (666)</vt:lpstr>
      <vt:lpstr>24- 5434 GÖREVDEN UZAK. (dok)</vt:lpstr>
      <vt:lpstr>iÇİNDEKİLER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2026-01-19T07:09:38Z</dcterms:modified>
</cp:coreProperties>
</file>